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E803E70-ACCD-4C08-B22A-292B37F61C3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ong Quan" sheetId="1" r:id="rId1"/>
    <sheet name="Dong Tien" sheetId="2" r:id="rId2"/>
    <sheet name="Danh Sach Phong" sheetId="3" r:id="rId3"/>
    <sheet name="Lich Su Giao Dich" sheetId="4" r:id="rId4"/>
    <sheet name="Kich Ba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C19" i="5"/>
  <c r="C18" i="5"/>
  <c r="E17" i="5"/>
  <c r="C17" i="5"/>
  <c r="F16" i="5"/>
  <c r="F17" i="5" s="1"/>
  <c r="E16" i="5"/>
  <c r="D16" i="5"/>
  <c r="D17" i="5" s="1"/>
  <c r="C16" i="5"/>
  <c r="C15" i="5"/>
  <c r="F14" i="5"/>
  <c r="F15" i="5" s="1"/>
  <c r="F18" i="5" s="1"/>
  <c r="F19" i="5" s="1"/>
  <c r="E14" i="5"/>
  <c r="E15" i="5" s="1"/>
  <c r="E18" i="5" s="1"/>
  <c r="E19" i="5" s="1"/>
  <c r="D14" i="5"/>
  <c r="D15" i="5" s="1"/>
  <c r="D18" i="5" s="1"/>
  <c r="D19" i="5" s="1"/>
  <c r="C11" i="5"/>
  <c r="C10" i="5"/>
  <c r="C9" i="5"/>
  <c r="C8" i="5"/>
  <c r="C7" i="5"/>
  <c r="E22" i="4"/>
  <c r="E21" i="4"/>
  <c r="E30" i="3"/>
  <c r="E29" i="3"/>
  <c r="E28" i="3"/>
  <c r="E27" i="3"/>
  <c r="E26" i="3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C14" i="5" s="1"/>
  <c r="N16" i="1"/>
  <c r="J16" i="1"/>
  <c r="F16" i="1"/>
  <c r="B16" i="1"/>
</calcChain>
</file>

<file path=xl/sharedStrings.xml><?xml version="1.0" encoding="utf-8"?>
<sst xmlns="http://schemas.openxmlformats.org/spreadsheetml/2006/main" count="290" uniqueCount="193">
  <si>
    <t>🏠 BẢNG TÍNH DÒNG TIỀN NHÀ CHO THUÊ</t>
  </si>
  <si>
    <t>Công cụ quản lý tài chính chuyên nghiệp | Xây Nhà Tốc Độ | www.xaynhatocdo.com</t>
  </si>
  <si>
    <t>THÔNG TIN DỰ ÁN</t>
  </si>
  <si>
    <t>Tên dự án / Tòa nhà:</t>
  </si>
  <si>
    <t>Tòa nhà ABC — Gò Vấp</t>
  </si>
  <si>
    <t>Địa chỉ:</t>
  </si>
  <si>
    <t>377 Nguyễn Oanh, P. Gò Vấp, TP.HCM</t>
  </si>
  <si>
    <t>Tổng số phòng:</t>
  </si>
  <si>
    <t>Tổng vốn đầu tư (VNĐ):</t>
  </si>
  <si>
    <t>Năm vận hành:</t>
  </si>
  <si>
    <t>Ngày cập nhật:</t>
  </si>
  <si>
    <t>2026-04-22</t>
  </si>
  <si>
    <t>CHỈ SỐ KPI — Kết nối tự động từ Sheet Dòng Tiền</t>
  </si>
  <si>
    <t>Tổng Doanh Thu Năm</t>
  </si>
  <si>
    <t>Tổng Chi Phí Năm</t>
  </si>
  <si>
    <t>Dòng Tiền Ròng Năm</t>
  </si>
  <si>
    <t>ROI (%/năm)</t>
  </si>
  <si>
    <t>ĐIỀU HƯỚNG NHANH</t>
  </si>
  <si>
    <t>→ Dong Tien</t>
  </si>
  <si>
    <t>💰 Dòng Tiền — Nhập và theo dõi thu chi 12 tháng</t>
  </si>
  <si>
    <t>→ Danh Sach Phong</t>
  </si>
  <si>
    <t>📋 Danh Sách Phòng — Quản lý từng phòng, giá, tình trạng</t>
  </si>
  <si>
    <t>→ Lich Su Giao Dich</t>
  </si>
  <si>
    <t>📅 Lịch Sử Giao Dịch — Chi tiết từng khoản thu/chi</t>
  </si>
  <si>
    <t>→ Kich Ban</t>
  </si>
  <si>
    <t>📈 Phân Tích Kịch Bản — So sánh Tốt / Cơ sở / Xấu</t>
  </si>
  <si>
    <t>© Xây Nhà Tốc Độ | www.xaynhatocdo.com | ☎ 0866186189 | Generated: 2026-04-22</t>
  </si>
  <si>
    <t>💰 BẢNG TÍNH DÒNG TIỀN NHÀ CHO THUÊ — NĂM 2024</t>
  </si>
  <si>
    <t>📌 Ô màu XANH = Nhập tay | Ô ĐEN = Công thức tự động | Quỹ dự phòng BẮT BUỘC trích 5-10% doanh thu</t>
  </si>
  <si>
    <t>⚙ GIẢ ĐỊNH ĐẦU VÀO (nhập tay)</t>
  </si>
  <si>
    <t>Giá thuê TB/phòng/tháng (VNĐ):</t>
  </si>
  <si>
    <t>Tỷ lệ phòng trống (vacant rate):</t>
  </si>
  <si>
    <t>Lãi suất vay (%/năm):</t>
  </si>
  <si>
    <t>Dư nợ vay (VNĐ):</t>
  </si>
  <si>
    <t>Quỹ dự phòng (% doanh thu/tháng):</t>
  </si>
  <si>
    <t>STT</t>
  </si>
  <si>
    <t>HẠNG MỤC THU/CHI</t>
  </si>
  <si>
    <t>%</t>
  </si>
  <si>
    <t>Th1</t>
  </si>
  <si>
    <t>Th2</t>
  </si>
  <si>
    <t>Th3</t>
  </si>
  <si>
    <t>Th4</t>
  </si>
  <si>
    <t>Th5</t>
  </si>
  <si>
    <t>Th6</t>
  </si>
  <si>
    <t>Th7</t>
  </si>
  <si>
    <t>Th8</t>
  </si>
  <si>
    <t>Th9</t>
  </si>
  <si>
    <t>Th10</t>
  </si>
  <si>
    <t>Th11</t>
  </si>
  <si>
    <t>Th12</t>
  </si>
  <si>
    <t>TỔNG NĂM</t>
  </si>
  <si>
    <t>TỶ TRỌNG</t>
  </si>
  <si>
    <t>A. DÒNG TIỀN VÀO — TỔNG DOANH THU</t>
  </si>
  <si>
    <t>A1</t>
  </si>
  <si>
    <t>Doanh thu tiền thuê phòng (tự động)</t>
  </si>
  <si>
    <t>Auto</t>
  </si>
  <si>
    <t>📋 DANH SÁCH PHÒNG — QUẢN LÝ TÌNH TRẠNG &amp; GIÁ THUÊ</t>
  </si>
  <si>
    <t>Mã Phòng</t>
  </si>
  <si>
    <t>Họ Tên Khách</t>
  </si>
  <si>
    <t>SĐT Liên Hệ</t>
  </si>
  <si>
    <t>Giá Thuê
(VNĐ/tháng)</t>
  </si>
  <si>
    <t>Ngày Vào
Ở</t>
  </si>
  <si>
    <t>Ngày Hết
HĐ</t>
  </si>
  <si>
    <t>Tình Trạng</t>
  </si>
  <si>
    <t>Tiền Cọc
(VNĐ)</t>
  </si>
  <si>
    <t>Diện Tích
(m²)</t>
  </si>
  <si>
    <t>Ghi Chú</t>
  </si>
  <si>
    <t>P101</t>
  </si>
  <si>
    <t>Nguyễn Văn A</t>
  </si>
  <si>
    <t>0901234567</t>
  </si>
  <si>
    <t>01/01/2024</t>
  </si>
  <si>
    <t>31/12/2024</t>
  </si>
  <si>
    <t>Đang thuê</t>
  </si>
  <si>
    <t>P102</t>
  </si>
  <si>
    <t>Trần Thị B</t>
  </si>
  <si>
    <t>0912345678</t>
  </si>
  <si>
    <t>P103</t>
  </si>
  <si>
    <t>Lê Văn C</t>
  </si>
  <si>
    <t>0923456789</t>
  </si>
  <si>
    <t>P104</t>
  </si>
  <si>
    <t>Trống</t>
  </si>
  <si>
    <t>P105</t>
  </si>
  <si>
    <t>Phạm Thị D</t>
  </si>
  <si>
    <t>0934567890</t>
  </si>
  <si>
    <t>P106</t>
  </si>
  <si>
    <t>Hoàng Văn E</t>
  </si>
  <si>
    <t>0945678901</t>
  </si>
  <si>
    <t>P107</t>
  </si>
  <si>
    <t>P108</t>
  </si>
  <si>
    <t>Vũ Thị F</t>
  </si>
  <si>
    <t>0956789012</t>
  </si>
  <si>
    <t>P109</t>
  </si>
  <si>
    <t>Đặng Văn G</t>
  </si>
  <si>
    <t>0967890123</t>
  </si>
  <si>
    <t>P110</t>
  </si>
  <si>
    <t>Đang sửa chữa</t>
  </si>
  <si>
    <t>Đang sơn lại</t>
  </si>
  <si>
    <t>P111</t>
  </si>
  <si>
    <t>Bùi Thị H</t>
  </si>
  <si>
    <t>0978901234</t>
  </si>
  <si>
    <t>P112</t>
  </si>
  <si>
    <t>Lý Văn I</t>
  </si>
  <si>
    <t>0989012345</t>
  </si>
  <si>
    <t>P113</t>
  </si>
  <si>
    <t>P114</t>
  </si>
  <si>
    <t>Ngô Thị J</t>
  </si>
  <si>
    <t>0990123456</t>
  </si>
  <si>
    <t>P115</t>
  </si>
  <si>
    <t>Đinh Văn K</t>
  </si>
  <si>
    <t>0901234560</t>
  </si>
  <si>
    <t>P116</t>
  </si>
  <si>
    <t>Cao Thị L</t>
  </si>
  <si>
    <t>0912345670</t>
  </si>
  <si>
    <t>P117</t>
  </si>
  <si>
    <t>P118</t>
  </si>
  <si>
    <t>Dương Văn M</t>
  </si>
  <si>
    <t>0923456780</t>
  </si>
  <si>
    <t>P119</t>
  </si>
  <si>
    <t>Tống Thị N</t>
  </si>
  <si>
    <t>P120</t>
  </si>
  <si>
    <t>Mai Văn O</t>
  </si>
  <si>
    <t>0945678900</t>
  </si>
  <si>
    <t>TỔNG HỢP NHANH:</t>
  </si>
  <si>
    <t>Phòng đang thuê:</t>
  </si>
  <si>
    <t>Phòng trống:</t>
  </si>
  <si>
    <t>Tổng doanh thu tiềm năng (VNĐ/tháng):</t>
  </si>
  <si>
    <t>Tỷ lệ lấp đầy:</t>
  </si>
  <si>
    <t>📅 LỊCH SỬ GIAO DỊCH — GHI CHÉP THU/CHI CHI TIẾT</t>
  </si>
  <si>
    <t>Ngày GD</t>
  </si>
  <si>
    <t>Diễn Giải</t>
  </si>
  <si>
    <t>Loại
(Thu/Chi)</t>
  </si>
  <si>
    <t>Số Tiền
(VNĐ)</t>
  </si>
  <si>
    <t>Người Liên Quan</t>
  </si>
  <si>
    <t>Thu tiền thuê tháng 1/2024</t>
  </si>
  <si>
    <t>Thu</t>
  </si>
  <si>
    <t>05/01/2024</t>
  </si>
  <si>
    <t>Chung</t>
  </si>
  <si>
    <t>Thanh toán lãi vay ngân hàng T1</t>
  </si>
  <si>
    <t>Chi</t>
  </si>
  <si>
    <t>Ngân hàng VCB</t>
  </si>
  <si>
    <t>8.5%/năm x 8tỷ</t>
  </si>
  <si>
    <t>07/01/2024</t>
  </si>
  <si>
    <t>Trả lương bảo vệ + vệ sinh</t>
  </si>
  <si>
    <t>Nhân sự</t>
  </si>
  <si>
    <t>10/01/2024</t>
  </si>
  <si>
    <t>Nhận tiền cọc phòng 107 (mới)</t>
  </si>
  <si>
    <t>Cọc 2 tháng</t>
  </si>
  <si>
    <t>12/01/2024</t>
  </si>
  <si>
    <t>Sửa chữa phòng 110 - sơn lại</t>
  </si>
  <si>
    <t>Thợ sơn Minh</t>
  </si>
  <si>
    <t>Phát sinh</t>
  </si>
  <si>
    <t>15/01/2024</t>
  </si>
  <si>
    <t>Thu phí gửi xe tháng 1</t>
  </si>
  <si>
    <t>Khách thuê</t>
  </si>
  <si>
    <t>20/01/2024</t>
  </si>
  <si>
    <t>Bảo hiểm cháy nổ tháng 1</t>
  </si>
  <si>
    <t>Bảo Việt</t>
  </si>
  <si>
    <t>25/01/2024</t>
  </si>
  <si>
    <t>Điện khu vực chung tháng 1</t>
  </si>
  <si>
    <t>EVN</t>
  </si>
  <si>
    <t>01/02/2024</t>
  </si>
  <si>
    <t>Thu tiền thuê tháng 2/2024</t>
  </si>
  <si>
    <t>05/02/2024</t>
  </si>
  <si>
    <t>Thanh toán lãi vay ngân hàng T2</t>
  </si>
  <si>
    <t>14/02/2024</t>
  </si>
  <si>
    <t>Khách mới vào phòng 113</t>
  </si>
  <si>
    <t>Tiền cọc 2T</t>
  </si>
  <si>
    <t>28/02/2024</t>
  </si>
  <si>
    <t>Quỹ dự phòng bảo trì T2</t>
  </si>
  <si>
    <t>Quỹ nội bộ</t>
  </si>
  <si>
    <t>7% doanh thu</t>
  </si>
  <si>
    <t>TỔNG HỢP:</t>
  </si>
  <si>
    <t>Tổng Thu:</t>
  </si>
  <si>
    <t>Tổng Chi:</t>
  </si>
  <si>
    <t>Số dư (Thu - Chi):</t>
  </si>
  <si>
    <t>📈 PHÂN TÍCH KỊCH BẢN — BASE / BEST / WORST CASE</t>
  </si>
  <si>
    <t>Thử nghiệm 3 kịch bản để kiểm tra sức chịu đựng tài chính của dự án</t>
  </si>
  <si>
    <t>GIẢ ĐỊNH / CHỈ SỐ</t>
  </si>
  <si>
    <t>GIÁ TRỊ HIỆN TẠI
(Sheet DT)</t>
  </si>
  <si>
    <t>🟢 KỊCH BẢN TỐT
(Best Case)</t>
  </si>
  <si>
    <t>🟡 KỊCH BẢN CƠ SỞ
(Base Case)</t>
  </si>
  <si>
    <t>🔴 KỊCH BẢN XẤU
(Worst Case)</t>
  </si>
  <si>
    <t>A. GIẢ ĐỊNH ĐẦU VÀO</t>
  </si>
  <si>
    <t>Giá thuê TB/phòng (VNĐ):</t>
  </si>
  <si>
    <t>Tỷ lệ phòng trống (%):</t>
  </si>
  <si>
    <t>Quỹ dự phòng (% DT):</t>
  </si>
  <si>
    <t>B. KẾT QUẢ DỰ KIẾN</t>
  </si>
  <si>
    <t>Doanh thu tiền thuê/tháng (VNĐ)</t>
  </si>
  <si>
    <t>Tổng doanh thu ước tính/năm (VNĐ)</t>
  </si>
  <si>
    <t>Lãi vay ngân hàng/tháng (VNĐ)</t>
  </si>
  <si>
    <t>Tổng chi phí ước tính/năm (VNĐ)</t>
  </si>
  <si>
    <t>Dòng Tiền Ròng/năm (VNĐ)</t>
  </si>
  <si>
    <t>💡 MẸO: Nhập các con số giả định vào cột XANH/CAM/ĐỎ rồi quan sát NCF thay đổi → Đây là công cụ Stress Test tài chính cho dự án của anh!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</si>
</sst>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8" x14ac:knownFonts="1">
    <font>
      <sz val="11"/>
      <color theme="1"/>
      <name val="Arial"/>
      <family val="2"/>
      <scheme val="minor"/>
    </font>
    <font>
      <b/>
      <sz val="18"/>
      <color rgb="FFFFFFFF"/>
      <name val="Calibri"/>
    </font>
    <font>
      <i/>
      <sz val="10"/>
      <color rgb="FF888888"/>
      <name val="Calibri"/>
    </font>
    <font>
      <b/>
      <sz val="11"/>
      <color rgb="FFFFFFFF"/>
      <name val="Calibri"/>
    </font>
    <font>
      <b/>
      <sz val="10"/>
      <color rgb="FF1F3864"/>
      <name val="Calibri"/>
    </font>
    <font>
      <sz val="11"/>
      <color rgb="FF0070C0"/>
      <name val="Calibri"/>
    </font>
    <font>
      <b/>
      <sz val="10"/>
      <color rgb="FF1F6B2E"/>
      <name val="Calibri"/>
    </font>
    <font>
      <b/>
      <sz val="15"/>
      <color rgb="FF1F6B2E"/>
      <name val="Calibri"/>
    </font>
    <font>
      <b/>
      <sz val="10"/>
      <color rgb="FF8B1A1A"/>
      <name val="Calibri"/>
    </font>
    <font>
      <b/>
      <sz val="15"/>
      <color rgb="FF8B1A1A"/>
      <name val="Calibri"/>
    </font>
    <font>
      <b/>
      <sz val="15"/>
      <color rgb="FF1F3864"/>
      <name val="Calibri"/>
    </font>
    <font>
      <b/>
      <sz val="10"/>
      <color rgb="FF7B4A00"/>
      <name val="Calibri"/>
    </font>
    <font>
      <b/>
      <sz val="15"/>
      <color rgb="FF7B4A00"/>
      <name val="Calibri"/>
    </font>
    <font>
      <b/>
      <u/>
      <sz val="10"/>
      <color rgb="FF0000FF"/>
      <name val="Calibri"/>
    </font>
    <font>
      <sz val="10"/>
      <color rgb="FF404040"/>
      <name val="Calibri"/>
    </font>
    <font>
      <i/>
      <sz val="9"/>
      <color rgb="FFAAAAAA"/>
      <name val="Calibri"/>
    </font>
    <font>
      <b/>
      <sz val="16"/>
      <color rgb="FFFFFFFF"/>
      <name val="Calibri"/>
    </font>
    <font>
      <i/>
      <sz val="9"/>
      <color rgb="FF404040"/>
      <name val="Calibri"/>
    </font>
    <font>
      <b/>
      <sz val="10"/>
      <color rgb="FFFFFFFF"/>
      <name val="Calibri"/>
    </font>
    <font>
      <b/>
      <sz val="9"/>
      <color rgb="FF1F3864"/>
      <name val="Calibri"/>
    </font>
    <font>
      <b/>
      <sz val="12"/>
      <color rgb="FFFFFFFF"/>
      <name val="Calibri"/>
    </font>
    <font>
      <sz val="11"/>
      <color rgb="FF000000"/>
      <name val="Calibri"/>
    </font>
    <font>
      <b/>
      <sz val="11"/>
      <color rgb="FF1F3864"/>
      <name val="Calibri"/>
    </font>
    <font>
      <b/>
      <sz val="10"/>
      <color rgb="FFC0392B"/>
      <name val="Calibri"/>
    </font>
    <font>
      <i/>
      <sz val="9"/>
      <color rgb="FF606060"/>
      <name val="Calibri"/>
    </font>
    <font>
      <b/>
      <sz val="14"/>
      <color rgb="FFFFFFFF"/>
      <name val="Calibri"/>
    </font>
    <font>
      <b/>
      <sz val="12"/>
      <color rgb="FF1F3864"/>
      <name val="Calibri"/>
    </font>
    <font>
      <i/>
      <sz val="10"/>
      <color rgb="FF404040"/>
      <name val="Calibri"/>
    </font>
  </fonts>
  <fills count="24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1A2E4A"/>
      </patternFill>
    </fill>
    <fill>
      <patternFill patternType="solid">
        <fgColor rgb="FF2E75B6"/>
      </patternFill>
    </fill>
    <fill>
      <patternFill patternType="solid">
        <fgColor rgb="FFDEEAF1"/>
      </patternFill>
    </fill>
    <fill>
      <patternFill patternType="solid">
        <fgColor rgb="FFEBF3FB"/>
      </patternFill>
    </fill>
    <fill>
      <patternFill patternType="solid">
        <fgColor rgb="FFE2EFDA"/>
      </patternFill>
    </fill>
    <fill>
      <patternFill patternType="solid">
        <fgColor rgb="FFFCE4D6"/>
      </patternFill>
    </fill>
    <fill>
      <patternFill patternType="solid">
        <fgColor rgb="FFD6E4F7"/>
      </patternFill>
    </fill>
    <fill>
      <patternFill patternType="solid">
        <fgColor rgb="FFFFF2CC"/>
      </patternFill>
    </fill>
    <fill>
      <patternFill patternType="solid">
        <fgColor rgb="FFF7FBFF"/>
      </patternFill>
    </fill>
    <fill>
      <patternFill patternType="solid">
        <fgColor rgb="FFF0F7FF"/>
      </patternFill>
    </fill>
    <fill>
      <patternFill patternType="solid">
        <fgColor rgb="FFFFFDE7"/>
      </patternFill>
    </fill>
    <fill>
      <patternFill patternType="solid">
        <fgColor rgb="FF2E7D32"/>
      </patternFill>
    </fill>
    <fill>
      <patternFill patternType="solid">
        <fgColor rgb="FFF0FFF4"/>
      </patternFill>
    </fill>
    <fill>
      <patternFill patternType="solid">
        <fgColor rgb="FFC0392B"/>
      </patternFill>
    </fill>
    <fill>
      <patternFill patternType="solid">
        <fgColor rgb="FFFFF0EE"/>
      </patternFill>
    </fill>
    <fill>
      <patternFill patternType="solid">
        <fgColor rgb="FFE67E22"/>
      </patternFill>
    </fill>
    <fill>
      <patternFill patternType="solid">
        <fgColor rgb="FFE8F5E9"/>
      </patternFill>
    </fill>
    <fill>
      <patternFill patternType="solid">
        <fgColor rgb="FFFFEBEE"/>
      </patternFill>
    </fill>
    <fill>
      <patternFill patternType="solid">
        <fgColor rgb="FF27AE60"/>
      </patternFill>
    </fill>
    <fill>
      <patternFill patternType="solid">
        <fgColor rgb="FFF7F9FF"/>
      </patternFill>
    </fill>
    <fill>
      <patternFill patternType="solid">
        <fgColor rgb="FFEFF5FF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4" borderId="1" xfId="0" applyFill="1" applyBorder="1"/>
    <xf numFmtId="3" fontId="5" fillId="13" borderId="1" xfId="0" applyNumberFormat="1" applyFont="1" applyFill="1" applyBorder="1" applyAlignment="1">
      <alignment horizontal="right" vertical="center"/>
    </xf>
    <xf numFmtId="164" fontId="5" fillId="13" borderId="1" xfId="0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3" fillId="14" borderId="1" xfId="0" applyFont="1" applyFill="1" applyBorder="1"/>
    <xf numFmtId="0" fontId="14" fillId="15" borderId="1" xfId="0" applyFont="1" applyFill="1" applyBorder="1" applyAlignment="1">
      <alignment horizontal="center" vertical="center"/>
    </xf>
    <xf numFmtId="0" fontId="21" fillId="15" borderId="1" xfId="0" applyFont="1" applyFill="1" applyBorder="1" applyAlignment="1">
      <alignment horizontal="left" vertical="center" indent="1"/>
    </xf>
    <xf numFmtId="3" fontId="21" fillId="15" borderId="1" xfId="0" applyNumberFormat="1" applyFont="1" applyFill="1" applyBorder="1" applyAlignment="1">
      <alignment horizontal="right" vertical="center"/>
    </xf>
    <xf numFmtId="3" fontId="22" fillId="12" borderId="1" xfId="0" applyNumberFormat="1" applyFont="1" applyFill="1" applyBorder="1" applyAlignment="1">
      <alignment horizontal="right" vertical="center"/>
    </xf>
    <xf numFmtId="3" fontId="21" fillId="17" borderId="1" xfId="0" applyNumberFormat="1" applyFont="1" applyFill="1" applyBorder="1" applyAlignment="1">
      <alignment horizontal="right" vertical="center"/>
    </xf>
    <xf numFmtId="0" fontId="4" fillId="9" borderId="1" xfId="0" applyFont="1" applyFill="1" applyBorder="1" applyAlignment="1">
      <alignment horizontal="left" vertical="center" indent="1"/>
    </xf>
    <xf numFmtId="0" fontId="18" fillId="4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 indent="1"/>
    </xf>
    <xf numFmtId="3" fontId="21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 indent="1"/>
    </xf>
    <xf numFmtId="3" fontId="21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left" vertical="center" indent="1"/>
    </xf>
    <xf numFmtId="3" fontId="21" fillId="10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14" fillId="19" borderId="1" xfId="0" applyFont="1" applyFill="1" applyBorder="1" applyAlignment="1">
      <alignment horizontal="center" vertical="center"/>
    </xf>
    <xf numFmtId="0" fontId="14" fillId="19" borderId="1" xfId="0" applyFont="1" applyFill="1" applyBorder="1" applyAlignment="1">
      <alignment horizontal="left" vertical="center" indent="1"/>
    </xf>
    <xf numFmtId="0" fontId="6" fillId="19" borderId="1" xfId="0" applyFont="1" applyFill="1" applyBorder="1" applyAlignment="1">
      <alignment horizontal="center" vertical="center"/>
    </xf>
    <xf numFmtId="3" fontId="6" fillId="19" borderId="1" xfId="0" applyNumberFormat="1" applyFont="1" applyFill="1" applyBorder="1" applyAlignment="1">
      <alignment horizontal="center" vertical="center"/>
    </xf>
    <xf numFmtId="0" fontId="14" fillId="20" borderId="1" xfId="0" applyFont="1" applyFill="1" applyBorder="1" applyAlignment="1">
      <alignment horizontal="center" vertical="center"/>
    </xf>
    <xf numFmtId="0" fontId="14" fillId="20" borderId="1" xfId="0" applyFont="1" applyFill="1" applyBorder="1" applyAlignment="1">
      <alignment horizontal="left" vertical="center" indent="1"/>
    </xf>
    <xf numFmtId="0" fontId="23" fillId="20" borderId="1" xfId="0" applyFont="1" applyFill="1" applyBorder="1" applyAlignment="1">
      <alignment horizontal="center" vertical="center"/>
    </xf>
    <xf numFmtId="3" fontId="23" fillId="20" borderId="1" xfId="0" applyNumberFormat="1" applyFont="1" applyFill="1" applyBorder="1" applyAlignment="1">
      <alignment horizontal="center" vertical="center"/>
    </xf>
    <xf numFmtId="3" fontId="26" fillId="6" borderId="1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1" borderId="1" xfId="0" applyFont="1" applyFill="1" applyBorder="1" applyAlignment="1">
      <alignment horizontal="center" vertical="center" wrapText="1"/>
    </xf>
    <xf numFmtId="0" fontId="18" fillId="18" borderId="1" xfId="0" applyFont="1" applyFill="1" applyBorder="1" applyAlignment="1">
      <alignment horizontal="center" vertical="center" wrapText="1"/>
    </xf>
    <xf numFmtId="0" fontId="18" fillId="16" borderId="1" xfId="0" applyFont="1" applyFill="1" applyBorder="1" applyAlignment="1">
      <alignment horizontal="center" vertical="center" wrapText="1"/>
    </xf>
    <xf numFmtId="0" fontId="14" fillId="22" borderId="1" xfId="0" applyFont="1" applyFill="1" applyBorder="1" applyAlignment="1">
      <alignment horizontal="left" vertical="center" indent="1"/>
    </xf>
    <xf numFmtId="3" fontId="21" fillId="22" borderId="1" xfId="0" applyNumberFormat="1" applyFont="1" applyFill="1" applyBorder="1" applyAlignment="1">
      <alignment horizontal="center" vertical="center"/>
    </xf>
    <xf numFmtId="3" fontId="5" fillId="22" borderId="1" xfId="0" applyNumberFormat="1" applyFont="1" applyFill="1" applyBorder="1" applyAlignment="1">
      <alignment horizontal="center" vertical="center"/>
    </xf>
    <xf numFmtId="0" fontId="14" fillId="23" borderId="1" xfId="0" applyFont="1" applyFill="1" applyBorder="1" applyAlignment="1">
      <alignment horizontal="left" vertical="center" indent="1"/>
    </xf>
    <xf numFmtId="3" fontId="21" fillId="23" borderId="1" xfId="0" applyNumberFormat="1" applyFont="1" applyFill="1" applyBorder="1" applyAlignment="1">
      <alignment horizontal="center" vertical="center"/>
    </xf>
    <xf numFmtId="3" fontId="5" fillId="23" borderId="1" xfId="0" applyNumberFormat="1" applyFont="1" applyFill="1" applyBorder="1" applyAlignment="1">
      <alignment horizontal="center" vertical="center"/>
    </xf>
    <xf numFmtId="164" fontId="21" fillId="22" borderId="1" xfId="0" applyNumberFormat="1" applyFont="1" applyFill="1" applyBorder="1" applyAlignment="1">
      <alignment horizontal="center" vertical="center"/>
    </xf>
    <xf numFmtId="164" fontId="5" fillId="22" borderId="1" xfId="0" applyNumberFormat="1" applyFont="1" applyFill="1" applyBorder="1" applyAlignment="1">
      <alignment horizontal="center" vertical="center"/>
    </xf>
    <xf numFmtId="164" fontId="21" fillId="23" borderId="1" xfId="0" applyNumberFormat="1" applyFont="1" applyFill="1" applyBorder="1" applyAlignment="1">
      <alignment horizontal="center" vertical="center"/>
    </xf>
    <xf numFmtId="164" fontId="5" fillId="23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left" vertical="center" indent="1"/>
    </xf>
    <xf numFmtId="0" fontId="4" fillId="19" borderId="1" xfId="0" applyFont="1" applyFill="1" applyBorder="1" applyAlignment="1">
      <alignment horizontal="left" vertical="center" indent="1"/>
    </xf>
    <xf numFmtId="3" fontId="21" fillId="19" borderId="1" xfId="0" applyNumberFormat="1" applyFont="1" applyFill="1" applyBorder="1" applyAlignment="1">
      <alignment horizontal="right" vertical="center"/>
    </xf>
    <xf numFmtId="0" fontId="4" fillId="17" borderId="1" xfId="0" applyFont="1" applyFill="1" applyBorder="1" applyAlignment="1">
      <alignment horizontal="left" vertical="center" indent="1"/>
    </xf>
    <xf numFmtId="0" fontId="4" fillId="20" borderId="1" xfId="0" applyFont="1" applyFill="1" applyBorder="1" applyAlignment="1">
      <alignment horizontal="left" vertical="center" indent="1"/>
    </xf>
    <xf numFmtId="3" fontId="21" fillId="20" borderId="1" xfId="0" applyNumberFormat="1" applyFont="1" applyFill="1" applyBorder="1" applyAlignment="1">
      <alignment horizontal="right" vertical="center"/>
    </xf>
    <xf numFmtId="3" fontId="21" fillId="9" borderId="1" xfId="0" applyNumberFormat="1" applyFont="1" applyFill="1" applyBorder="1" applyAlignment="1">
      <alignment horizontal="right" vertical="center"/>
    </xf>
    <xf numFmtId="0" fontId="4" fillId="10" borderId="1" xfId="0" applyFont="1" applyFill="1" applyBorder="1" applyAlignment="1">
      <alignment horizontal="left" vertical="center" indent="1"/>
    </xf>
    <xf numFmtId="10" fontId="21" fillId="10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left" vertical="center" indent="1"/>
    </xf>
    <xf numFmtId="0" fontId="0" fillId="0" borderId="3" xfId="0" applyBorder="1"/>
    <xf numFmtId="0" fontId="0" fillId="0" borderId="4" xfId="0" applyBorder="1"/>
    <xf numFmtId="0" fontId="14" fillId="11" borderId="1" xfId="0" applyFont="1" applyFill="1" applyBorder="1" applyAlignment="1">
      <alignment horizontal="left" vertical="center" indent="1"/>
    </xf>
    <xf numFmtId="49" fontId="5" fillId="6" borderId="1" xfId="0" applyNumberFormat="1" applyFont="1" applyFill="1" applyBorder="1" applyAlignment="1">
      <alignment horizontal="left" vertical="center" indent="1"/>
    </xf>
    <xf numFmtId="3" fontId="5" fillId="6" borderId="1" xfId="0" applyNumberFormat="1" applyFont="1" applyFill="1" applyBorder="1" applyAlignment="1">
      <alignment horizontal="left" vertical="center" indent="1"/>
    </xf>
    <xf numFmtId="0" fontId="6" fillId="7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15" fillId="0" borderId="0" xfId="0" applyFont="1" applyAlignment="1">
      <alignment horizontal="center" vertical="center"/>
    </xf>
    <xf numFmtId="0" fontId="0" fillId="0" borderId="0" xfId="0"/>
    <xf numFmtId="0" fontId="2" fillId="3" borderId="0" xfId="0" applyFont="1" applyFill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3" fontId="7" fillId="7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9" fillId="8" borderId="2" xfId="0" applyNumberFormat="1" applyFont="1" applyFill="1" applyBorder="1" applyAlignment="1">
      <alignment horizontal="center" vertical="center"/>
    </xf>
    <xf numFmtId="10" fontId="12" fillId="10" borderId="2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3" fontId="10" fillId="9" borderId="2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left" vertical="center" indent="1"/>
    </xf>
    <xf numFmtId="0" fontId="18" fillId="4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3" fillId="14" borderId="1" xfId="0" applyFont="1" applyFill="1" applyBorder="1" applyAlignment="1">
      <alignment horizontal="left" vertical="center" indent="1"/>
    </xf>
    <xf numFmtId="0" fontId="17" fillId="12" borderId="0" xfId="0" applyFont="1" applyFill="1" applyAlignment="1">
      <alignment horizontal="center" vertical="center"/>
    </xf>
    <xf numFmtId="0" fontId="20" fillId="2" borderId="1" xfId="0" applyFont="1" applyFill="1" applyBorder="1" applyAlignment="1">
      <alignment horizontal="left" vertical="center" indent="1"/>
    </xf>
    <xf numFmtId="3" fontId="22" fillId="6" borderId="1" xfId="0" applyNumberFormat="1" applyFont="1" applyFill="1" applyBorder="1" applyAlignment="1">
      <alignment horizontal="center" vertical="center"/>
    </xf>
    <xf numFmtId="0" fontId="18" fillId="4" borderId="0" xfId="0" applyFont="1" applyFill="1" applyAlignment="1">
      <alignment horizontal="left" vertical="center" indent="1"/>
    </xf>
    <xf numFmtId="164" fontId="22" fillId="6" borderId="1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4" fillId="13" borderId="0" xfId="0" applyFont="1" applyFill="1" applyAlignment="1">
      <alignment horizontal="left" vertical="center" wrapText="1" indent="1"/>
    </xf>
    <xf numFmtId="0" fontId="27" fillId="12" borderId="0" xfId="0" applyFont="1" applyFill="1" applyAlignment="1">
      <alignment horizontal="center" vertical="center"/>
    </xf>
  </cellXfs>
  <cellStyles count="1">
    <cellStyle name="Bình thường" xfId="0" builtinId="0"/>
  </cellStyles>
  <dxfs count="7">
    <dxf>
      <font>
        <b/>
        <color rgb="FF9C0006"/>
      </font>
      <fill>
        <patternFill patternType="solid">
          <fgColor rgb="FFFFC7CE"/>
        </patternFill>
      </fill>
    </dxf>
    <dxf>
      <font>
        <b/>
        <color rgb="FF375623"/>
      </font>
      <fill>
        <patternFill patternType="solid">
          <fgColor rgb="FFC6EFCE"/>
        </patternFill>
      </fill>
    </dxf>
    <dxf>
      <font>
        <b/>
        <color rgb="FF9C0006"/>
      </font>
      <fill>
        <patternFill patternType="solid">
          <fgColor rgb="FFFFC7CE"/>
        </patternFill>
      </fill>
    </dxf>
    <dxf>
      <font>
        <b/>
        <color rgb="FF375623"/>
      </font>
      <fill>
        <patternFill patternType="solid">
          <fgColor rgb="FFC6EFCE"/>
        </patternFill>
      </fill>
    </dxf>
    <dxf>
      <font>
        <b/>
        <color rgb="FF9C6500"/>
      </font>
      <fill>
        <patternFill patternType="solid">
          <fgColor rgb="FFFFEB9C"/>
        </patternFill>
      </fill>
    </dxf>
    <dxf>
      <font>
        <b/>
        <color rgb="FF9C0006"/>
      </font>
      <fill>
        <patternFill patternType="solid">
          <fgColor rgb="FFFFC7CE"/>
        </patternFill>
      </fill>
    </dxf>
    <dxf>
      <font>
        <b/>
        <color rgb="FF375623"/>
      </font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5"/>
  <sheetViews>
    <sheetView tabSelected="1" workbookViewId="0">
      <selection activeCell="N16" sqref="N16:Q16"/>
    </sheetView>
  </sheetViews>
  <sheetFormatPr defaultRowHeight="14.25" x14ac:dyDescent="0.2"/>
  <cols>
    <col min="1" max="1" width="3" customWidth="1"/>
    <col min="2" max="18" width="12" customWidth="1"/>
  </cols>
  <sheetData>
    <row r="1" spans="2:18" ht="8.1" customHeight="1" x14ac:dyDescent="0.2"/>
    <row r="2" spans="2:18" ht="36" customHeight="1" x14ac:dyDescent="0.2">
      <c r="B2" s="73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2:18" ht="20.100000000000001" customHeight="1" x14ac:dyDescent="0.2">
      <c r="B3" s="68" t="s">
        <v>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2:18" ht="9.9499999999999993" customHeight="1" x14ac:dyDescent="0.2"/>
    <row r="5" spans="2:18" ht="21.95" customHeight="1" x14ac:dyDescent="0.2">
      <c r="B5" s="71" t="s">
        <v>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2:18" ht="20.100000000000001" customHeight="1" x14ac:dyDescent="0.2">
      <c r="B6" s="57" t="s">
        <v>3</v>
      </c>
      <c r="C6" s="58"/>
      <c r="D6" s="58"/>
      <c r="E6" s="59"/>
      <c r="F6" s="61" t="s">
        <v>4</v>
      </c>
      <c r="G6" s="58"/>
      <c r="H6" s="58"/>
      <c r="I6" s="58"/>
      <c r="J6" s="59"/>
    </row>
    <row r="7" spans="2:18" ht="20.100000000000001" customHeight="1" x14ac:dyDescent="0.2">
      <c r="B7" s="57" t="s">
        <v>5</v>
      </c>
      <c r="C7" s="58"/>
      <c r="D7" s="58"/>
      <c r="E7" s="59"/>
      <c r="F7" s="61" t="s">
        <v>6</v>
      </c>
      <c r="G7" s="58"/>
      <c r="H7" s="58"/>
      <c r="I7" s="58"/>
      <c r="J7" s="59"/>
    </row>
    <row r="8" spans="2:18" ht="20.100000000000001" customHeight="1" x14ac:dyDescent="0.2">
      <c r="B8" s="57" t="s">
        <v>7</v>
      </c>
      <c r="C8" s="58"/>
      <c r="D8" s="58"/>
      <c r="E8" s="59"/>
      <c r="F8" s="61">
        <v>20</v>
      </c>
      <c r="G8" s="58"/>
      <c r="H8" s="58"/>
      <c r="I8" s="58"/>
      <c r="J8" s="59"/>
    </row>
    <row r="9" spans="2:18" ht="20.100000000000001" customHeight="1" x14ac:dyDescent="0.2">
      <c r="B9" s="57" t="s">
        <v>8</v>
      </c>
      <c r="C9" s="58"/>
      <c r="D9" s="58"/>
      <c r="E9" s="59"/>
      <c r="F9" s="62">
        <v>15000000000</v>
      </c>
      <c r="G9" s="58"/>
      <c r="H9" s="58"/>
      <c r="I9" s="58"/>
      <c r="J9" s="59"/>
    </row>
    <row r="10" spans="2:18" ht="20.100000000000001" customHeight="1" x14ac:dyDescent="0.2">
      <c r="B10" s="57" t="s">
        <v>9</v>
      </c>
      <c r="C10" s="58"/>
      <c r="D10" s="58"/>
      <c r="E10" s="59"/>
      <c r="F10" s="62">
        <v>2024</v>
      </c>
      <c r="G10" s="58"/>
      <c r="H10" s="58"/>
      <c r="I10" s="58"/>
      <c r="J10" s="59"/>
    </row>
    <row r="11" spans="2:18" ht="20.100000000000001" customHeight="1" x14ac:dyDescent="0.2">
      <c r="B11" s="57" t="s">
        <v>10</v>
      </c>
      <c r="C11" s="58"/>
      <c r="D11" s="58"/>
      <c r="E11" s="59"/>
      <c r="F11" s="61" t="s">
        <v>11</v>
      </c>
      <c r="G11" s="58"/>
      <c r="H11" s="58"/>
      <c r="I11" s="58"/>
      <c r="J11" s="59"/>
    </row>
    <row r="13" spans="2:18" ht="9.9499999999999993" customHeight="1" x14ac:dyDescent="0.2"/>
    <row r="14" spans="2:18" ht="21.95" customHeight="1" x14ac:dyDescent="0.2">
      <c r="B14" s="71" t="s">
        <v>12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</row>
    <row r="15" spans="2:18" ht="30" customHeight="1" x14ac:dyDescent="0.2">
      <c r="B15" s="63" t="s">
        <v>13</v>
      </c>
      <c r="C15" s="64"/>
      <c r="D15" s="64"/>
      <c r="E15" s="65"/>
      <c r="F15" s="76" t="s">
        <v>14</v>
      </c>
      <c r="G15" s="64"/>
      <c r="H15" s="64"/>
      <c r="I15" s="65"/>
      <c r="J15" s="77" t="s">
        <v>15</v>
      </c>
      <c r="K15" s="64"/>
      <c r="L15" s="64"/>
      <c r="M15" s="65"/>
      <c r="N15" s="70" t="s">
        <v>16</v>
      </c>
      <c r="O15" s="64"/>
      <c r="P15" s="64"/>
      <c r="Q15" s="65"/>
    </row>
    <row r="16" spans="2:18" ht="32.1" customHeight="1" x14ac:dyDescent="0.2">
      <c r="B16" s="72">
        <f>'Dong Tien'!Q20</f>
        <v>0</v>
      </c>
      <c r="C16" s="64"/>
      <c r="D16" s="64"/>
      <c r="E16" s="65"/>
      <c r="F16" s="74">
        <f>'Dong Tien'!Q52</f>
        <v>0</v>
      </c>
      <c r="G16" s="64"/>
      <c r="H16" s="64"/>
      <c r="I16" s="65"/>
      <c r="J16" s="78">
        <f>'Dong Tien'!Q54</f>
        <v>0</v>
      </c>
      <c r="K16" s="64"/>
      <c r="L16" s="64"/>
      <c r="M16" s="65"/>
      <c r="N16" s="75" t="e">
        <f>F15/F8</f>
        <v>#VALUE!</v>
      </c>
      <c r="O16" s="64"/>
      <c r="P16" s="64"/>
      <c r="Q16" s="65"/>
    </row>
    <row r="17" spans="2:18" ht="9.9499999999999993" customHeight="1" x14ac:dyDescent="0.2"/>
    <row r="18" spans="2:18" ht="21.95" customHeight="1" x14ac:dyDescent="0.2">
      <c r="B18" s="71" t="s">
        <v>17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</row>
    <row r="19" spans="2:18" ht="21.95" customHeight="1" x14ac:dyDescent="0.2">
      <c r="B19" s="69" t="s">
        <v>18</v>
      </c>
      <c r="C19" s="58"/>
      <c r="D19" s="58"/>
      <c r="E19" s="59"/>
      <c r="F19" s="60" t="s">
        <v>19</v>
      </c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9"/>
    </row>
    <row r="20" spans="2:18" ht="21.95" customHeight="1" x14ac:dyDescent="0.2">
      <c r="B20" s="69" t="s">
        <v>20</v>
      </c>
      <c r="C20" s="58"/>
      <c r="D20" s="58"/>
      <c r="E20" s="59"/>
      <c r="F20" s="60" t="s">
        <v>21</v>
      </c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9"/>
    </row>
    <row r="21" spans="2:18" ht="21.95" customHeight="1" x14ac:dyDescent="0.2">
      <c r="B21" s="69" t="s">
        <v>22</v>
      </c>
      <c r="C21" s="58"/>
      <c r="D21" s="58"/>
      <c r="E21" s="59"/>
      <c r="F21" s="60" t="s">
        <v>23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9"/>
    </row>
    <row r="22" spans="2:18" ht="21.95" customHeight="1" x14ac:dyDescent="0.2">
      <c r="B22" s="69" t="s">
        <v>24</v>
      </c>
      <c r="C22" s="58"/>
      <c r="D22" s="58"/>
      <c r="E22" s="59"/>
      <c r="F22" s="60" t="s">
        <v>25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9"/>
    </row>
    <row r="24" spans="2:18" ht="9.9499999999999993" customHeight="1" x14ac:dyDescent="0.2"/>
    <row r="25" spans="2:18" x14ac:dyDescent="0.2">
      <c r="B25" s="66" t="s">
        <v>26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</row>
  </sheetData>
  <mergeCells count="34">
    <mergeCell ref="B2:R2"/>
    <mergeCell ref="B7:E7"/>
    <mergeCell ref="F16:I16"/>
    <mergeCell ref="N16:Q16"/>
    <mergeCell ref="F8:J8"/>
    <mergeCell ref="B14:R14"/>
    <mergeCell ref="B11:E11"/>
    <mergeCell ref="F15:I15"/>
    <mergeCell ref="J15:M15"/>
    <mergeCell ref="F9:J9"/>
    <mergeCell ref="B8:E8"/>
    <mergeCell ref="J16:M16"/>
    <mergeCell ref="B5:R5"/>
    <mergeCell ref="B10:E10"/>
    <mergeCell ref="B25:R25"/>
    <mergeCell ref="F6:J6"/>
    <mergeCell ref="B3:R3"/>
    <mergeCell ref="B20:E20"/>
    <mergeCell ref="N15:Q15"/>
    <mergeCell ref="F7:J7"/>
    <mergeCell ref="B18:R18"/>
    <mergeCell ref="B16:E16"/>
    <mergeCell ref="F19:R19"/>
    <mergeCell ref="B22:E22"/>
    <mergeCell ref="B21:E21"/>
    <mergeCell ref="F21:R21"/>
    <mergeCell ref="F20:R20"/>
    <mergeCell ref="B19:E19"/>
    <mergeCell ref="B9:E9"/>
    <mergeCell ref="F22:R22"/>
    <mergeCell ref="F11:J11"/>
    <mergeCell ref="B6:E6"/>
    <mergeCell ref="F10:J10"/>
    <mergeCell ref="B15:E15"/>
  </mergeCells>
  <hyperlinks>
    <hyperlink ref="B19" location="'Dong Tien'!A1" display="→ Dong Tien" xr:uid="{00000000-0004-0000-0000-000000000000}"/>
    <hyperlink ref="B20" location="'Danh Sach Phong'!A1" display="→ Danh Sach Phong" xr:uid="{00000000-0004-0000-0000-000001000000}"/>
    <hyperlink ref="B21" location="'Lich Su Giao Dich'!A1" display="→ Lich Su Giao Dich" xr:uid="{00000000-0004-0000-0000-000002000000}"/>
    <hyperlink ref="B22" location="'Kich Ban'!A1" display="→ Kich Ban" xr:uid="{00000000-0004-0000-0000-000003000000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5"/>
  <sheetViews>
    <sheetView workbookViewId="0">
      <pane xSplit="4" ySplit="7" topLeftCell="E8" activePane="bottomRight" state="frozen"/>
      <selection pane="topRight"/>
      <selection pane="bottomLeft"/>
      <selection pane="bottomRight" activeCell="D14" sqref="D14"/>
    </sheetView>
  </sheetViews>
  <sheetFormatPr defaultRowHeight="14.25" x14ac:dyDescent="0.2"/>
  <cols>
    <col min="1" max="1" width="3" customWidth="1"/>
    <col min="2" max="2" width="5" customWidth="1"/>
    <col min="3" max="3" width="38" customWidth="1"/>
    <col min="4" max="4" width="11.125" bestFit="1" customWidth="1"/>
    <col min="5" max="16" width="14" customWidth="1"/>
    <col min="17" max="17" width="16" customWidth="1"/>
    <col min="18" max="18" width="12" customWidth="1"/>
  </cols>
  <sheetData>
    <row r="1" spans="2:18" ht="8.1" customHeight="1" x14ac:dyDescent="0.2"/>
    <row r="2" spans="2:18" ht="32.1" customHeight="1" x14ac:dyDescent="0.2">
      <c r="B2" s="81" t="s">
        <v>27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2:18" ht="15.95" customHeight="1" x14ac:dyDescent="0.2">
      <c r="B3" s="83" t="s">
        <v>28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2:18" ht="8.1" customHeight="1" x14ac:dyDescent="0.2"/>
    <row r="5" spans="2:18" ht="20.100000000000001" customHeight="1" x14ac:dyDescent="0.2">
      <c r="B5" s="80" t="s">
        <v>29</v>
      </c>
      <c r="C5" s="67"/>
      <c r="D5" s="1"/>
    </row>
    <row r="6" spans="2:18" ht="18" customHeight="1" x14ac:dyDescent="0.2">
      <c r="B6" s="79" t="s">
        <v>7</v>
      </c>
      <c r="C6" s="59"/>
      <c r="D6" s="2">
        <v>20</v>
      </c>
    </row>
    <row r="7" spans="2:18" ht="18" customHeight="1" x14ac:dyDescent="0.2">
      <c r="B7" s="79" t="s">
        <v>30</v>
      </c>
      <c r="C7" s="59"/>
      <c r="D7" s="2">
        <v>4500000</v>
      </c>
    </row>
    <row r="8" spans="2:18" ht="18" customHeight="1" x14ac:dyDescent="0.2">
      <c r="B8" s="79" t="s">
        <v>31</v>
      </c>
      <c r="C8" s="59"/>
      <c r="D8" s="3">
        <v>0.08</v>
      </c>
    </row>
    <row r="9" spans="2:18" ht="18" customHeight="1" x14ac:dyDescent="0.2">
      <c r="B9" s="79" t="s">
        <v>32</v>
      </c>
      <c r="C9" s="59"/>
      <c r="D9" s="3">
        <v>8.5000000000000006E-2</v>
      </c>
    </row>
    <row r="10" spans="2:18" ht="18" customHeight="1" x14ac:dyDescent="0.2">
      <c r="B10" s="79" t="s">
        <v>33</v>
      </c>
      <c r="C10" s="59"/>
      <c r="D10" s="2">
        <v>8000000000</v>
      </c>
    </row>
    <row r="11" spans="2:18" ht="18" customHeight="1" x14ac:dyDescent="0.2">
      <c r="B11" s="79" t="s">
        <v>34</v>
      </c>
      <c r="C11" s="59"/>
      <c r="D11" s="3">
        <v>7.0000000000000007E-2</v>
      </c>
    </row>
    <row r="12" spans="2:18" ht="8.1" customHeight="1" x14ac:dyDescent="0.2"/>
    <row r="13" spans="2:18" ht="27.95" customHeight="1" x14ac:dyDescent="0.2">
      <c r="B13" s="4" t="s">
        <v>35</v>
      </c>
      <c r="C13" s="84" t="s">
        <v>36</v>
      </c>
      <c r="D13" s="4" t="s">
        <v>37</v>
      </c>
      <c r="E13" s="4" t="s">
        <v>38</v>
      </c>
      <c r="F13" s="4" t="s">
        <v>39</v>
      </c>
      <c r="G13" s="4" t="s">
        <v>40</v>
      </c>
      <c r="H13" s="4" t="s">
        <v>41</v>
      </c>
      <c r="I13" s="4" t="s">
        <v>42</v>
      </c>
      <c r="J13" s="4" t="s">
        <v>43</v>
      </c>
      <c r="K13" s="4" t="s">
        <v>44</v>
      </c>
      <c r="L13" s="4" t="s">
        <v>45</v>
      </c>
      <c r="M13" s="4" t="s">
        <v>46</v>
      </c>
      <c r="N13" s="4" t="s">
        <v>47</v>
      </c>
      <c r="O13" s="4" t="s">
        <v>48</v>
      </c>
      <c r="P13" s="4" t="s">
        <v>49</v>
      </c>
      <c r="Q13" s="4" t="s">
        <v>50</v>
      </c>
      <c r="R13" s="4" t="s">
        <v>51</v>
      </c>
    </row>
    <row r="14" spans="2:18" ht="24" customHeight="1" x14ac:dyDescent="0.25">
      <c r="B14" s="82" t="s">
        <v>52</v>
      </c>
      <c r="C14" s="59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2:18" ht="20.100000000000001" customHeight="1" x14ac:dyDescent="0.2">
      <c r="B15" s="6" t="s">
        <v>53</v>
      </c>
      <c r="C15" s="7" t="s">
        <v>54</v>
      </c>
      <c r="D15" s="6" t="s">
        <v>55</v>
      </c>
      <c r="E15" s="8">
        <f t="shared" ref="E15:P15" si="0">$D$6*$D$7*(1-$D$8)</f>
        <v>82800000</v>
      </c>
      <c r="F15" s="8">
        <f t="shared" si="0"/>
        <v>82800000</v>
      </c>
      <c r="G15" s="8">
        <f t="shared" si="0"/>
        <v>82800000</v>
      </c>
      <c r="H15" s="8">
        <f t="shared" si="0"/>
        <v>82800000</v>
      </c>
      <c r="I15" s="8">
        <f t="shared" si="0"/>
        <v>82800000</v>
      </c>
      <c r="J15" s="8">
        <f t="shared" si="0"/>
        <v>82800000</v>
      </c>
      <c r="K15" s="8">
        <f t="shared" si="0"/>
        <v>82800000</v>
      </c>
      <c r="L15" s="8">
        <f t="shared" si="0"/>
        <v>82800000</v>
      </c>
      <c r="M15" s="8">
        <f t="shared" si="0"/>
        <v>82800000</v>
      </c>
      <c r="N15" s="8">
        <f t="shared" si="0"/>
        <v>82800000</v>
      </c>
      <c r="O15" s="8">
        <f t="shared" si="0"/>
        <v>82800000</v>
      </c>
      <c r="P15" s="8">
        <f t="shared" si="0"/>
        <v>82800000</v>
      </c>
      <c r="Q15" s="9">
        <f>SUM(E15:P15)</f>
        <v>993600000</v>
      </c>
    </row>
  </sheetData>
  <mergeCells count="11">
    <mergeCell ref="B2:R2"/>
    <mergeCell ref="B14:C14"/>
    <mergeCell ref="B3:R3"/>
    <mergeCell ref="B9:C9"/>
    <mergeCell ref="B8:C8"/>
    <mergeCell ref="C13"/>
    <mergeCell ref="B6:C6"/>
    <mergeCell ref="B7:C7"/>
    <mergeCell ref="B11:C11"/>
    <mergeCell ref="B5:C5"/>
    <mergeCell ref="B10:C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0"/>
  <sheetViews>
    <sheetView workbookViewId="0">
      <pane ySplit="2" topLeftCell="A3" activePane="bottomLeft" state="frozen"/>
      <selection pane="bottomLeft" sqref="A1:K1"/>
    </sheetView>
  </sheetViews>
  <sheetFormatPr defaultRowHeight="14.25" x14ac:dyDescent="0.2"/>
  <cols>
    <col min="1" max="1" width="6" customWidth="1"/>
    <col min="2" max="2" width="14" customWidth="1"/>
    <col min="3" max="4" width="16" customWidth="1"/>
    <col min="5" max="7" width="14" customWidth="1"/>
    <col min="8" max="8" width="18" customWidth="1"/>
    <col min="9" max="9" width="14" customWidth="1"/>
    <col min="10" max="10" width="12" customWidth="1"/>
    <col min="11" max="11" width="20" customWidth="1"/>
  </cols>
  <sheetData>
    <row r="1" spans="1:11" ht="32.1" customHeight="1" x14ac:dyDescent="0.2">
      <c r="A1" s="88" t="s">
        <v>56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35.1" customHeight="1" x14ac:dyDescent="0.2">
      <c r="A2" s="12" t="s">
        <v>35</v>
      </c>
      <c r="B2" s="12" t="s">
        <v>57</v>
      </c>
      <c r="C2" s="12" t="s">
        <v>58</v>
      </c>
      <c r="D2" s="12" t="s">
        <v>59</v>
      </c>
      <c r="E2" s="12" t="s">
        <v>60</v>
      </c>
      <c r="F2" s="12" t="s">
        <v>61</v>
      </c>
      <c r="G2" s="12" t="s">
        <v>62</v>
      </c>
      <c r="H2" s="12" t="s">
        <v>63</v>
      </c>
      <c r="I2" s="12" t="s">
        <v>64</v>
      </c>
      <c r="J2" s="12" t="s">
        <v>65</v>
      </c>
      <c r="K2" s="12" t="s">
        <v>66</v>
      </c>
    </row>
    <row r="3" spans="1:11" ht="20.100000000000001" customHeight="1" x14ac:dyDescent="0.2">
      <c r="A3" s="13">
        <v>1</v>
      </c>
      <c r="B3" s="13" t="s">
        <v>67</v>
      </c>
      <c r="C3" s="14" t="s">
        <v>68</v>
      </c>
      <c r="D3" s="14" t="s">
        <v>69</v>
      </c>
      <c r="E3" s="15">
        <v>4500000</v>
      </c>
      <c r="F3" s="16" t="s">
        <v>70</v>
      </c>
      <c r="G3" s="16" t="s">
        <v>71</v>
      </c>
      <c r="H3" s="13" t="s">
        <v>72</v>
      </c>
      <c r="I3" s="15">
        <v>9000000</v>
      </c>
      <c r="J3" s="16">
        <v>25</v>
      </c>
      <c r="K3" s="14"/>
    </row>
    <row r="4" spans="1:11" ht="20.100000000000001" customHeight="1" x14ac:dyDescent="0.2">
      <c r="A4" s="13">
        <v>2</v>
      </c>
      <c r="B4" s="13" t="s">
        <v>73</v>
      </c>
      <c r="C4" s="14" t="s">
        <v>74</v>
      </c>
      <c r="D4" s="14" t="s">
        <v>75</v>
      </c>
      <c r="E4" s="15">
        <v>4500000</v>
      </c>
      <c r="F4" s="16" t="s">
        <v>70</v>
      </c>
      <c r="G4" s="16" t="s">
        <v>71</v>
      </c>
      <c r="H4" s="13" t="s">
        <v>72</v>
      </c>
      <c r="I4" s="15">
        <v>9000000</v>
      </c>
      <c r="J4" s="16">
        <v>25</v>
      </c>
      <c r="K4" s="14"/>
    </row>
    <row r="5" spans="1:11" ht="20.100000000000001" customHeight="1" x14ac:dyDescent="0.2">
      <c r="A5" s="13">
        <v>3</v>
      </c>
      <c r="B5" s="13" t="s">
        <v>76</v>
      </c>
      <c r="C5" s="14" t="s">
        <v>77</v>
      </c>
      <c r="D5" s="14" t="s">
        <v>78</v>
      </c>
      <c r="E5" s="15">
        <v>4500000</v>
      </c>
      <c r="F5" s="16" t="s">
        <v>70</v>
      </c>
      <c r="G5" s="16" t="s">
        <v>71</v>
      </c>
      <c r="H5" s="13" t="s">
        <v>72</v>
      </c>
      <c r="I5" s="15">
        <v>9000000</v>
      </c>
      <c r="J5" s="16">
        <v>25</v>
      </c>
      <c r="K5" s="14"/>
    </row>
    <row r="6" spans="1:11" ht="20.100000000000001" customHeight="1" x14ac:dyDescent="0.2">
      <c r="A6" s="17">
        <v>4</v>
      </c>
      <c r="B6" s="17" t="s">
        <v>79</v>
      </c>
      <c r="C6" s="18"/>
      <c r="D6" s="18"/>
      <c r="E6" s="19">
        <v>0</v>
      </c>
      <c r="F6" s="20"/>
      <c r="G6" s="20"/>
      <c r="H6" s="17" t="s">
        <v>80</v>
      </c>
      <c r="I6" s="19">
        <v>0</v>
      </c>
      <c r="J6" s="20">
        <v>25</v>
      </c>
      <c r="K6" s="18"/>
    </row>
    <row r="7" spans="1:11" ht="20.100000000000001" customHeight="1" x14ac:dyDescent="0.2">
      <c r="A7" s="13">
        <v>5</v>
      </c>
      <c r="B7" s="13" t="s">
        <v>81</v>
      </c>
      <c r="C7" s="14" t="s">
        <v>82</v>
      </c>
      <c r="D7" s="14" t="s">
        <v>83</v>
      </c>
      <c r="E7" s="15">
        <v>4500000</v>
      </c>
      <c r="F7" s="16" t="s">
        <v>70</v>
      </c>
      <c r="G7" s="16" t="s">
        <v>71</v>
      </c>
      <c r="H7" s="13" t="s">
        <v>72</v>
      </c>
      <c r="I7" s="15">
        <v>9000000</v>
      </c>
      <c r="J7" s="16">
        <v>25</v>
      </c>
      <c r="K7" s="14"/>
    </row>
    <row r="8" spans="1:11" ht="20.100000000000001" customHeight="1" x14ac:dyDescent="0.2">
      <c r="A8" s="13">
        <v>6</v>
      </c>
      <c r="B8" s="13" t="s">
        <v>84</v>
      </c>
      <c r="C8" s="14" t="s">
        <v>85</v>
      </c>
      <c r="D8" s="14" t="s">
        <v>86</v>
      </c>
      <c r="E8" s="15">
        <v>4500000</v>
      </c>
      <c r="F8" s="16" t="s">
        <v>70</v>
      </c>
      <c r="G8" s="16" t="s">
        <v>71</v>
      </c>
      <c r="H8" s="13" t="s">
        <v>72</v>
      </c>
      <c r="I8" s="15">
        <v>9000000</v>
      </c>
      <c r="J8" s="16">
        <v>25</v>
      </c>
      <c r="K8" s="14"/>
    </row>
    <row r="9" spans="1:11" ht="20.100000000000001" customHeight="1" x14ac:dyDescent="0.2">
      <c r="A9" s="17">
        <v>7</v>
      </c>
      <c r="B9" s="17" t="s">
        <v>87</v>
      </c>
      <c r="C9" s="18"/>
      <c r="D9" s="18"/>
      <c r="E9" s="19">
        <v>0</v>
      </c>
      <c r="F9" s="20"/>
      <c r="G9" s="20"/>
      <c r="H9" s="17" t="s">
        <v>80</v>
      </c>
      <c r="I9" s="19">
        <v>0</v>
      </c>
      <c r="J9" s="20">
        <v>25</v>
      </c>
      <c r="K9" s="18"/>
    </row>
    <row r="10" spans="1:11" ht="20.100000000000001" customHeight="1" x14ac:dyDescent="0.2">
      <c r="A10" s="13">
        <v>8</v>
      </c>
      <c r="B10" s="13" t="s">
        <v>88</v>
      </c>
      <c r="C10" s="14" t="s">
        <v>89</v>
      </c>
      <c r="D10" s="14" t="s">
        <v>90</v>
      </c>
      <c r="E10" s="15">
        <v>4500000</v>
      </c>
      <c r="F10" s="16" t="s">
        <v>70</v>
      </c>
      <c r="G10" s="16" t="s">
        <v>71</v>
      </c>
      <c r="H10" s="13" t="s">
        <v>72</v>
      </c>
      <c r="I10" s="15">
        <v>9000000</v>
      </c>
      <c r="J10" s="16">
        <v>25</v>
      </c>
      <c r="K10" s="14"/>
    </row>
    <row r="11" spans="1:11" ht="20.100000000000001" customHeight="1" x14ac:dyDescent="0.2">
      <c r="A11" s="13">
        <v>9</v>
      </c>
      <c r="B11" s="13" t="s">
        <v>91</v>
      </c>
      <c r="C11" s="14" t="s">
        <v>92</v>
      </c>
      <c r="D11" s="14" t="s">
        <v>93</v>
      </c>
      <c r="E11" s="15">
        <v>4500000</v>
      </c>
      <c r="F11" s="16" t="s">
        <v>70</v>
      </c>
      <c r="G11" s="16" t="s">
        <v>71</v>
      </c>
      <c r="H11" s="13" t="s">
        <v>72</v>
      </c>
      <c r="I11" s="15">
        <v>9000000</v>
      </c>
      <c r="J11" s="16">
        <v>25</v>
      </c>
      <c r="K11" s="14"/>
    </row>
    <row r="12" spans="1:11" ht="20.100000000000001" customHeight="1" x14ac:dyDescent="0.2">
      <c r="A12" s="21">
        <v>10</v>
      </c>
      <c r="B12" s="21" t="s">
        <v>94</v>
      </c>
      <c r="C12" s="22"/>
      <c r="D12" s="22"/>
      <c r="E12" s="23">
        <v>0</v>
      </c>
      <c r="F12" s="24"/>
      <c r="G12" s="24"/>
      <c r="H12" s="21" t="s">
        <v>95</v>
      </c>
      <c r="I12" s="23">
        <v>0</v>
      </c>
      <c r="J12" s="24">
        <v>25</v>
      </c>
      <c r="K12" s="22" t="s">
        <v>96</v>
      </c>
    </row>
    <row r="13" spans="1:11" ht="20.100000000000001" customHeight="1" x14ac:dyDescent="0.2">
      <c r="A13" s="13">
        <v>11</v>
      </c>
      <c r="B13" s="13" t="s">
        <v>97</v>
      </c>
      <c r="C13" s="14" t="s">
        <v>98</v>
      </c>
      <c r="D13" s="14" t="s">
        <v>99</v>
      </c>
      <c r="E13" s="15">
        <v>4500000</v>
      </c>
      <c r="F13" s="16" t="s">
        <v>70</v>
      </c>
      <c r="G13" s="16" t="s">
        <v>71</v>
      </c>
      <c r="H13" s="13" t="s">
        <v>72</v>
      </c>
      <c r="I13" s="15">
        <v>9000000</v>
      </c>
      <c r="J13" s="16">
        <v>25</v>
      </c>
      <c r="K13" s="14"/>
    </row>
    <row r="14" spans="1:11" ht="20.100000000000001" customHeight="1" x14ac:dyDescent="0.2">
      <c r="A14" s="13">
        <v>12</v>
      </c>
      <c r="B14" s="13" t="s">
        <v>100</v>
      </c>
      <c r="C14" s="14" t="s">
        <v>101</v>
      </c>
      <c r="D14" s="14" t="s">
        <v>102</v>
      </c>
      <c r="E14" s="15">
        <v>4500000</v>
      </c>
      <c r="F14" s="16" t="s">
        <v>70</v>
      </c>
      <c r="G14" s="16" t="s">
        <v>71</v>
      </c>
      <c r="H14" s="13" t="s">
        <v>72</v>
      </c>
      <c r="I14" s="15">
        <v>9000000</v>
      </c>
      <c r="J14" s="16">
        <v>25</v>
      </c>
      <c r="K14" s="14"/>
    </row>
    <row r="15" spans="1:11" ht="20.100000000000001" customHeight="1" x14ac:dyDescent="0.2">
      <c r="A15" s="17">
        <v>13</v>
      </c>
      <c r="B15" s="17" t="s">
        <v>103</v>
      </c>
      <c r="C15" s="18"/>
      <c r="D15" s="18"/>
      <c r="E15" s="19">
        <v>0</v>
      </c>
      <c r="F15" s="20"/>
      <c r="G15" s="20"/>
      <c r="H15" s="17" t="s">
        <v>80</v>
      </c>
      <c r="I15" s="19">
        <v>0</v>
      </c>
      <c r="J15" s="20">
        <v>25</v>
      </c>
      <c r="K15" s="18"/>
    </row>
    <row r="16" spans="1:11" ht="20.100000000000001" customHeight="1" x14ac:dyDescent="0.2">
      <c r="A16" s="13">
        <v>14</v>
      </c>
      <c r="B16" s="13" t="s">
        <v>104</v>
      </c>
      <c r="C16" s="14" t="s">
        <v>105</v>
      </c>
      <c r="D16" s="14" t="s">
        <v>106</v>
      </c>
      <c r="E16" s="15">
        <v>4500000</v>
      </c>
      <c r="F16" s="16" t="s">
        <v>70</v>
      </c>
      <c r="G16" s="16" t="s">
        <v>71</v>
      </c>
      <c r="H16" s="13" t="s">
        <v>72</v>
      </c>
      <c r="I16" s="15">
        <v>9000000</v>
      </c>
      <c r="J16" s="16">
        <v>25</v>
      </c>
      <c r="K16" s="14"/>
    </row>
    <row r="17" spans="1:11" ht="20.100000000000001" customHeight="1" x14ac:dyDescent="0.2">
      <c r="A17" s="13">
        <v>15</v>
      </c>
      <c r="B17" s="13" t="s">
        <v>107</v>
      </c>
      <c r="C17" s="14" t="s">
        <v>108</v>
      </c>
      <c r="D17" s="14" t="s">
        <v>109</v>
      </c>
      <c r="E17" s="15">
        <v>4500000</v>
      </c>
      <c r="F17" s="16" t="s">
        <v>70</v>
      </c>
      <c r="G17" s="16" t="s">
        <v>71</v>
      </c>
      <c r="H17" s="13" t="s">
        <v>72</v>
      </c>
      <c r="I17" s="15">
        <v>9000000</v>
      </c>
      <c r="J17" s="16">
        <v>25</v>
      </c>
      <c r="K17" s="14"/>
    </row>
    <row r="18" spans="1:11" ht="20.100000000000001" customHeight="1" x14ac:dyDescent="0.2">
      <c r="A18" s="13">
        <v>16</v>
      </c>
      <c r="B18" s="13" t="s">
        <v>110</v>
      </c>
      <c r="C18" s="14" t="s">
        <v>111</v>
      </c>
      <c r="D18" s="14" t="s">
        <v>112</v>
      </c>
      <c r="E18" s="15">
        <v>4500000</v>
      </c>
      <c r="F18" s="16" t="s">
        <v>70</v>
      </c>
      <c r="G18" s="16" t="s">
        <v>71</v>
      </c>
      <c r="H18" s="13" t="s">
        <v>72</v>
      </c>
      <c r="I18" s="15">
        <v>9000000</v>
      </c>
      <c r="J18" s="16">
        <v>25</v>
      </c>
      <c r="K18" s="14"/>
    </row>
    <row r="19" spans="1:11" ht="20.100000000000001" customHeight="1" x14ac:dyDescent="0.2">
      <c r="A19" s="17">
        <v>17</v>
      </c>
      <c r="B19" s="17" t="s">
        <v>113</v>
      </c>
      <c r="C19" s="18"/>
      <c r="D19" s="18"/>
      <c r="E19" s="19">
        <v>0</v>
      </c>
      <c r="F19" s="20"/>
      <c r="G19" s="20"/>
      <c r="H19" s="17" t="s">
        <v>80</v>
      </c>
      <c r="I19" s="19">
        <v>0</v>
      </c>
      <c r="J19" s="20">
        <v>25</v>
      </c>
      <c r="K19" s="18"/>
    </row>
    <row r="20" spans="1:11" ht="20.100000000000001" customHeight="1" x14ac:dyDescent="0.2">
      <c r="A20" s="13">
        <v>18</v>
      </c>
      <c r="B20" s="13" t="s">
        <v>114</v>
      </c>
      <c r="C20" s="14" t="s">
        <v>115</v>
      </c>
      <c r="D20" s="14" t="s">
        <v>116</v>
      </c>
      <c r="E20" s="15">
        <v>4500000</v>
      </c>
      <c r="F20" s="16" t="s">
        <v>70</v>
      </c>
      <c r="G20" s="16" t="s">
        <v>71</v>
      </c>
      <c r="H20" s="13" t="s">
        <v>72</v>
      </c>
      <c r="I20" s="15">
        <v>9000000</v>
      </c>
      <c r="J20" s="16">
        <v>25</v>
      </c>
      <c r="K20" s="14"/>
    </row>
    <row r="21" spans="1:11" ht="20.100000000000001" customHeight="1" x14ac:dyDescent="0.2">
      <c r="A21" s="13">
        <v>19</v>
      </c>
      <c r="B21" s="13" t="s">
        <v>117</v>
      </c>
      <c r="C21" s="14" t="s">
        <v>118</v>
      </c>
      <c r="D21" s="14" t="s">
        <v>83</v>
      </c>
      <c r="E21" s="15">
        <v>4500000</v>
      </c>
      <c r="F21" s="16" t="s">
        <v>70</v>
      </c>
      <c r="G21" s="16" t="s">
        <v>71</v>
      </c>
      <c r="H21" s="13" t="s">
        <v>72</v>
      </c>
      <c r="I21" s="15">
        <v>9000000</v>
      </c>
      <c r="J21" s="16">
        <v>25</v>
      </c>
      <c r="K21" s="14"/>
    </row>
    <row r="22" spans="1:11" ht="20.100000000000001" customHeight="1" x14ac:dyDescent="0.2">
      <c r="A22" s="13">
        <v>20</v>
      </c>
      <c r="B22" s="13" t="s">
        <v>119</v>
      </c>
      <c r="C22" s="14" t="s">
        <v>120</v>
      </c>
      <c r="D22" s="14" t="s">
        <v>121</v>
      </c>
      <c r="E22" s="15">
        <v>4500000</v>
      </c>
      <c r="F22" s="16" t="s">
        <v>70</v>
      </c>
      <c r="G22" s="16" t="s">
        <v>71</v>
      </c>
      <c r="H22" s="13" t="s">
        <v>72</v>
      </c>
      <c r="I22" s="15">
        <v>9000000</v>
      </c>
      <c r="J22" s="16">
        <v>25</v>
      </c>
      <c r="K22" s="14"/>
    </row>
    <row r="24" spans="1:11" ht="8.1" customHeight="1" x14ac:dyDescent="0.2"/>
    <row r="25" spans="1:11" ht="21.95" customHeight="1" x14ac:dyDescent="0.2">
      <c r="A25" s="86" t="s">
        <v>122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spans="1:11" ht="21.95" customHeight="1" x14ac:dyDescent="0.2">
      <c r="A26" s="57" t="s">
        <v>7</v>
      </c>
      <c r="B26" s="58"/>
      <c r="C26" s="58"/>
      <c r="D26" s="59"/>
      <c r="E26" s="85">
        <f>COUNTA(B3:B22)</f>
        <v>20</v>
      </c>
      <c r="F26" s="58"/>
      <c r="G26" s="59"/>
    </row>
    <row r="27" spans="1:11" ht="21.95" customHeight="1" x14ac:dyDescent="0.2">
      <c r="A27" s="57" t="s">
        <v>123</v>
      </c>
      <c r="B27" s="58"/>
      <c r="C27" s="58"/>
      <c r="D27" s="59"/>
      <c r="E27" s="85">
        <f>COUNTIF(H3:H22,"Đang thuê")</f>
        <v>15</v>
      </c>
      <c r="F27" s="58"/>
      <c r="G27" s="59"/>
    </row>
    <row r="28" spans="1:11" ht="21.95" customHeight="1" x14ac:dyDescent="0.2">
      <c r="A28" s="57" t="s">
        <v>124</v>
      </c>
      <c r="B28" s="58"/>
      <c r="C28" s="58"/>
      <c r="D28" s="59"/>
      <c r="E28" s="85">
        <f>COUNTIF(H3:H22,"Trống")</f>
        <v>4</v>
      </c>
      <c r="F28" s="58"/>
      <c r="G28" s="59"/>
    </row>
    <row r="29" spans="1:11" ht="21.95" customHeight="1" x14ac:dyDescent="0.2">
      <c r="A29" s="57" t="s">
        <v>125</v>
      </c>
      <c r="B29" s="58"/>
      <c r="C29" s="58"/>
      <c r="D29" s="59"/>
      <c r="E29" s="85">
        <f>SUMIF(H3:H22,"Đang thuê",E3:E22)</f>
        <v>67500000</v>
      </c>
      <c r="F29" s="58"/>
      <c r="G29" s="59"/>
    </row>
    <row r="30" spans="1:11" ht="21.95" customHeight="1" x14ac:dyDescent="0.2">
      <c r="A30" s="57" t="s">
        <v>126</v>
      </c>
      <c r="B30" s="58"/>
      <c r="C30" s="58"/>
      <c r="D30" s="59"/>
      <c r="E30" s="87">
        <f>COUNTIF(H3:H22,"Đang thuê")/COUNTA(B3:B22)</f>
        <v>0.75</v>
      </c>
      <c r="F30" s="58"/>
      <c r="G30" s="59"/>
    </row>
  </sheetData>
  <mergeCells count="12">
    <mergeCell ref="A1:K1"/>
    <mergeCell ref="A30:D30"/>
    <mergeCell ref="A29:D29"/>
    <mergeCell ref="E26:G26"/>
    <mergeCell ref="E29:G29"/>
    <mergeCell ref="E30:G30"/>
    <mergeCell ref="A28:D28"/>
    <mergeCell ref="E28:G28"/>
    <mergeCell ref="A27:D27"/>
    <mergeCell ref="E27:G27"/>
    <mergeCell ref="A26:D26"/>
    <mergeCell ref="A25:K25"/>
  </mergeCells>
  <conditionalFormatting sqref="H3:H22">
    <cfRule type="cellIs" dxfId="6" priority="1" operator="equal">
      <formula>"Đang thuê"</formula>
    </cfRule>
    <cfRule type="cellIs" dxfId="5" priority="2" operator="equal">
      <formula>"Trống"</formula>
    </cfRule>
    <cfRule type="cellIs" dxfId="4" priority="3" operator="equal">
      <formula>"Đang sửa chữa"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"/>
  <sheetViews>
    <sheetView workbookViewId="0">
      <pane ySplit="2" topLeftCell="A3" activePane="bottomLeft" state="frozen"/>
      <selection pane="bottomLeft" activeCell="F3" sqref="F3"/>
    </sheetView>
  </sheetViews>
  <sheetFormatPr defaultRowHeight="14.25" x14ac:dyDescent="0.2"/>
  <cols>
    <col min="1" max="1" width="8" customWidth="1"/>
    <col min="2" max="3" width="14" customWidth="1"/>
    <col min="4" max="4" width="22" customWidth="1"/>
    <col min="5" max="5" width="16" customWidth="1"/>
    <col min="6" max="7" width="14" customWidth="1"/>
    <col min="8" max="8" width="22" customWidth="1"/>
  </cols>
  <sheetData>
    <row r="1" spans="1:8" ht="32.1" customHeight="1" x14ac:dyDescent="0.2">
      <c r="A1" s="88" t="s">
        <v>127</v>
      </c>
      <c r="B1" s="67"/>
      <c r="C1" s="67"/>
      <c r="D1" s="67"/>
      <c r="E1" s="67"/>
      <c r="F1" s="67"/>
      <c r="G1" s="67"/>
      <c r="H1" s="67"/>
    </row>
    <row r="2" spans="1:8" ht="35.1" customHeight="1" x14ac:dyDescent="0.2">
      <c r="A2" s="12" t="s">
        <v>35</v>
      </c>
      <c r="B2" s="12" t="s">
        <v>128</v>
      </c>
      <c r="C2" s="12" t="s">
        <v>57</v>
      </c>
      <c r="D2" s="12" t="s">
        <v>129</v>
      </c>
      <c r="E2" s="12" t="s">
        <v>130</v>
      </c>
      <c r="F2" s="12" t="s">
        <v>131</v>
      </c>
      <c r="G2" s="12" t="s">
        <v>132</v>
      </c>
      <c r="H2" s="12" t="s">
        <v>66</v>
      </c>
    </row>
    <row r="3" spans="1:8" ht="20.100000000000001" customHeight="1" x14ac:dyDescent="0.2">
      <c r="A3" s="25">
        <v>1</v>
      </c>
      <c r="B3" s="25" t="s">
        <v>70</v>
      </c>
      <c r="C3" s="25" t="s">
        <v>67</v>
      </c>
      <c r="D3" s="26" t="s">
        <v>133</v>
      </c>
      <c r="E3" s="27" t="s">
        <v>134</v>
      </c>
      <c r="F3" s="28">
        <v>4500000</v>
      </c>
      <c r="G3" s="25" t="s">
        <v>68</v>
      </c>
      <c r="H3" s="26"/>
    </row>
    <row r="4" spans="1:8" ht="20.100000000000001" customHeight="1" x14ac:dyDescent="0.2">
      <c r="A4" s="25">
        <v>2</v>
      </c>
      <c r="B4" s="25" t="s">
        <v>70</v>
      </c>
      <c r="C4" s="25" t="s">
        <v>73</v>
      </c>
      <c r="D4" s="26" t="s">
        <v>133</v>
      </c>
      <c r="E4" s="27" t="s">
        <v>134</v>
      </c>
      <c r="F4" s="28">
        <v>4500000</v>
      </c>
      <c r="G4" s="25" t="s">
        <v>74</v>
      </c>
      <c r="H4" s="26"/>
    </row>
    <row r="5" spans="1:8" ht="20.100000000000001" customHeight="1" x14ac:dyDescent="0.2">
      <c r="A5" s="25">
        <v>3</v>
      </c>
      <c r="B5" s="25" t="s">
        <v>70</v>
      </c>
      <c r="C5" s="25" t="s">
        <v>76</v>
      </c>
      <c r="D5" s="26" t="s">
        <v>133</v>
      </c>
      <c r="E5" s="27" t="s">
        <v>134</v>
      </c>
      <c r="F5" s="28">
        <v>4500000</v>
      </c>
      <c r="G5" s="25" t="s">
        <v>77</v>
      </c>
      <c r="H5" s="26"/>
    </row>
    <row r="6" spans="1:8" ht="20.100000000000001" customHeight="1" x14ac:dyDescent="0.2">
      <c r="A6" s="29">
        <v>4</v>
      </c>
      <c r="B6" s="29" t="s">
        <v>135</v>
      </c>
      <c r="C6" s="29" t="s">
        <v>136</v>
      </c>
      <c r="D6" s="30" t="s">
        <v>137</v>
      </c>
      <c r="E6" s="31" t="s">
        <v>138</v>
      </c>
      <c r="F6" s="32">
        <v>56667000</v>
      </c>
      <c r="G6" s="29" t="s">
        <v>139</v>
      </c>
      <c r="H6" s="30" t="s">
        <v>140</v>
      </c>
    </row>
    <row r="7" spans="1:8" ht="20.100000000000001" customHeight="1" x14ac:dyDescent="0.2">
      <c r="A7" s="29">
        <v>5</v>
      </c>
      <c r="B7" s="29" t="s">
        <v>141</v>
      </c>
      <c r="C7" s="29" t="s">
        <v>136</v>
      </c>
      <c r="D7" s="30" t="s">
        <v>142</v>
      </c>
      <c r="E7" s="31" t="s">
        <v>138</v>
      </c>
      <c r="F7" s="32">
        <v>8000000</v>
      </c>
      <c r="G7" s="29" t="s">
        <v>143</v>
      </c>
      <c r="H7" s="30"/>
    </row>
    <row r="8" spans="1:8" ht="20.100000000000001" customHeight="1" x14ac:dyDescent="0.2">
      <c r="A8" s="25">
        <v>6</v>
      </c>
      <c r="B8" s="25" t="s">
        <v>144</v>
      </c>
      <c r="C8" s="25" t="s">
        <v>87</v>
      </c>
      <c r="D8" s="26" t="s">
        <v>145</v>
      </c>
      <c r="E8" s="27" t="s">
        <v>134</v>
      </c>
      <c r="F8" s="28">
        <v>9000000</v>
      </c>
      <c r="G8" s="25" t="s">
        <v>89</v>
      </c>
      <c r="H8" s="26" t="s">
        <v>146</v>
      </c>
    </row>
    <row r="9" spans="1:8" ht="20.100000000000001" customHeight="1" x14ac:dyDescent="0.2">
      <c r="A9" s="29">
        <v>7</v>
      </c>
      <c r="B9" s="29" t="s">
        <v>147</v>
      </c>
      <c r="C9" s="29" t="s">
        <v>94</v>
      </c>
      <c r="D9" s="30" t="s">
        <v>148</v>
      </c>
      <c r="E9" s="31" t="s">
        <v>138</v>
      </c>
      <c r="F9" s="32">
        <v>2500000</v>
      </c>
      <c r="G9" s="29" t="s">
        <v>149</v>
      </c>
      <c r="H9" s="30" t="s">
        <v>150</v>
      </c>
    </row>
    <row r="10" spans="1:8" ht="20.100000000000001" customHeight="1" x14ac:dyDescent="0.2">
      <c r="A10" s="25">
        <v>8</v>
      </c>
      <c r="B10" s="25" t="s">
        <v>151</v>
      </c>
      <c r="C10" s="25" t="s">
        <v>136</v>
      </c>
      <c r="D10" s="26" t="s">
        <v>152</v>
      </c>
      <c r="E10" s="27" t="s">
        <v>134</v>
      </c>
      <c r="F10" s="28">
        <v>800000</v>
      </c>
      <c r="G10" s="25" t="s">
        <v>153</v>
      </c>
      <c r="H10" s="26"/>
    </row>
    <row r="11" spans="1:8" ht="20.100000000000001" customHeight="1" x14ac:dyDescent="0.2">
      <c r="A11" s="29">
        <v>9</v>
      </c>
      <c r="B11" s="29" t="s">
        <v>154</v>
      </c>
      <c r="C11" s="29" t="s">
        <v>136</v>
      </c>
      <c r="D11" s="30" t="s">
        <v>155</v>
      </c>
      <c r="E11" s="31" t="s">
        <v>138</v>
      </c>
      <c r="F11" s="32">
        <v>800000</v>
      </c>
      <c r="G11" s="29" t="s">
        <v>156</v>
      </c>
      <c r="H11" s="30"/>
    </row>
    <row r="12" spans="1:8" ht="20.100000000000001" customHeight="1" x14ac:dyDescent="0.2">
      <c r="A12" s="29">
        <v>10</v>
      </c>
      <c r="B12" s="29" t="s">
        <v>157</v>
      </c>
      <c r="C12" s="29" t="s">
        <v>136</v>
      </c>
      <c r="D12" s="30" t="s">
        <v>158</v>
      </c>
      <c r="E12" s="31" t="s">
        <v>138</v>
      </c>
      <c r="F12" s="32">
        <v>1200000</v>
      </c>
      <c r="G12" s="29" t="s">
        <v>159</v>
      </c>
      <c r="H12" s="30"/>
    </row>
    <row r="13" spans="1:8" ht="20.100000000000001" customHeight="1" x14ac:dyDescent="0.2">
      <c r="A13" s="25">
        <v>11</v>
      </c>
      <c r="B13" s="25" t="s">
        <v>160</v>
      </c>
      <c r="C13" s="25" t="s">
        <v>67</v>
      </c>
      <c r="D13" s="26" t="s">
        <v>161</v>
      </c>
      <c r="E13" s="27" t="s">
        <v>134</v>
      </c>
      <c r="F13" s="28">
        <v>4500000</v>
      </c>
      <c r="G13" s="25" t="s">
        <v>68</v>
      </c>
      <c r="H13" s="26"/>
    </row>
    <row r="14" spans="1:8" ht="20.100000000000001" customHeight="1" x14ac:dyDescent="0.2">
      <c r="A14" s="25">
        <v>12</v>
      </c>
      <c r="B14" s="25" t="s">
        <v>160</v>
      </c>
      <c r="C14" s="25" t="s">
        <v>73</v>
      </c>
      <c r="D14" s="26" t="s">
        <v>161</v>
      </c>
      <c r="E14" s="27" t="s">
        <v>134</v>
      </c>
      <c r="F14" s="28">
        <v>4500000</v>
      </c>
      <c r="G14" s="25" t="s">
        <v>74</v>
      </c>
      <c r="H14" s="26"/>
    </row>
    <row r="15" spans="1:8" ht="20.100000000000001" customHeight="1" x14ac:dyDescent="0.2">
      <c r="A15" s="29">
        <v>13</v>
      </c>
      <c r="B15" s="29" t="s">
        <v>162</v>
      </c>
      <c r="C15" s="29" t="s">
        <v>136</v>
      </c>
      <c r="D15" s="30" t="s">
        <v>163</v>
      </c>
      <c r="E15" s="31" t="s">
        <v>138</v>
      </c>
      <c r="F15" s="32">
        <v>56667000</v>
      </c>
      <c r="G15" s="29" t="s">
        <v>139</v>
      </c>
      <c r="H15" s="30"/>
    </row>
    <row r="16" spans="1:8" ht="20.100000000000001" customHeight="1" x14ac:dyDescent="0.2">
      <c r="A16" s="25">
        <v>14</v>
      </c>
      <c r="B16" s="25" t="s">
        <v>164</v>
      </c>
      <c r="C16" s="25" t="s">
        <v>103</v>
      </c>
      <c r="D16" s="26" t="s">
        <v>165</v>
      </c>
      <c r="E16" s="27" t="s">
        <v>134</v>
      </c>
      <c r="F16" s="28">
        <v>9000000</v>
      </c>
      <c r="G16" s="25" t="s">
        <v>101</v>
      </c>
      <c r="H16" s="26" t="s">
        <v>166</v>
      </c>
    </row>
    <row r="17" spans="1:8" ht="20.100000000000001" customHeight="1" x14ac:dyDescent="0.2">
      <c r="A17" s="29">
        <v>15</v>
      </c>
      <c r="B17" s="29" t="s">
        <v>167</v>
      </c>
      <c r="C17" s="29" t="s">
        <v>136</v>
      </c>
      <c r="D17" s="30" t="s">
        <v>168</v>
      </c>
      <c r="E17" s="31" t="s">
        <v>138</v>
      </c>
      <c r="F17" s="32">
        <v>5796000</v>
      </c>
      <c r="G17" s="29" t="s">
        <v>169</v>
      </c>
      <c r="H17" s="30" t="s">
        <v>170</v>
      </c>
    </row>
    <row r="19" spans="1:8" ht="9.9499999999999993" customHeight="1" x14ac:dyDescent="0.2"/>
    <row r="20" spans="1:8" ht="21.95" customHeight="1" x14ac:dyDescent="0.2">
      <c r="A20" s="86" t="s">
        <v>171</v>
      </c>
      <c r="B20" s="67"/>
      <c r="C20" s="67"/>
      <c r="D20" s="67"/>
      <c r="E20" s="67"/>
      <c r="F20" s="67"/>
      <c r="G20" s="67"/>
      <c r="H20" s="67"/>
    </row>
    <row r="21" spans="1:8" ht="21.95" customHeight="1" x14ac:dyDescent="0.2">
      <c r="A21" s="57" t="s">
        <v>172</v>
      </c>
      <c r="B21" s="58"/>
      <c r="C21" s="58"/>
      <c r="D21" s="59"/>
      <c r="E21" s="33">
        <f>SUMIF(E3:E18,"Thu",F3:F18)</f>
        <v>41300000</v>
      </c>
    </row>
    <row r="22" spans="1:8" ht="21.95" customHeight="1" x14ac:dyDescent="0.2">
      <c r="A22" s="57" t="s">
        <v>173</v>
      </c>
      <c r="B22" s="58"/>
      <c r="C22" s="58"/>
      <c r="D22" s="59"/>
      <c r="E22" s="33">
        <f>SUMIF(E3:E18,"Chi",F3:F18)</f>
        <v>131630000</v>
      </c>
    </row>
    <row r="23" spans="1:8" ht="21.95" customHeight="1" x14ac:dyDescent="0.2">
      <c r="A23" s="57" t="s">
        <v>174</v>
      </c>
      <c r="B23" s="58"/>
      <c r="C23" s="58"/>
      <c r="D23" s="59"/>
      <c r="E23" s="33">
        <f>E21-E22</f>
        <v>-90330000</v>
      </c>
    </row>
  </sheetData>
  <mergeCells count="5">
    <mergeCell ref="A23:D23"/>
    <mergeCell ref="A22:D22"/>
    <mergeCell ref="A20:H20"/>
    <mergeCell ref="A21:D21"/>
    <mergeCell ref="A1:H1"/>
  </mergeCells>
  <conditionalFormatting sqref="E3:E50">
    <cfRule type="cellIs" dxfId="3" priority="1" operator="equal">
      <formula>"Thu"</formula>
    </cfRule>
    <cfRule type="cellIs" dxfId="2" priority="2" operator="equal">
      <formula>"Chi"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1"/>
  <sheetViews>
    <sheetView workbookViewId="0">
      <selection activeCell="I33" sqref="I33"/>
    </sheetView>
  </sheetViews>
  <sheetFormatPr defaultRowHeight="14.25" x14ac:dyDescent="0.2"/>
  <cols>
    <col min="1" max="1" width="3" customWidth="1"/>
    <col min="2" max="2" width="35" customWidth="1"/>
    <col min="3" max="6" width="18" customWidth="1"/>
  </cols>
  <sheetData>
    <row r="1" spans="2:6" ht="8.1" customHeight="1" x14ac:dyDescent="0.2"/>
    <row r="2" spans="2:6" ht="32.1" customHeight="1" x14ac:dyDescent="0.2">
      <c r="B2" s="81" t="s">
        <v>175</v>
      </c>
      <c r="C2" s="67"/>
      <c r="D2" s="67"/>
      <c r="E2" s="67"/>
      <c r="F2" s="67"/>
    </row>
    <row r="3" spans="2:6" ht="18" customHeight="1" x14ac:dyDescent="0.2">
      <c r="B3" s="90" t="s">
        <v>176</v>
      </c>
      <c r="C3" s="67"/>
      <c r="D3" s="67"/>
      <c r="E3" s="67"/>
      <c r="F3" s="67"/>
    </row>
    <row r="4" spans="2:6" ht="9.9499999999999993" customHeight="1" x14ac:dyDescent="0.2"/>
    <row r="5" spans="2:6" ht="27.95" customHeight="1" x14ac:dyDescent="0.2">
      <c r="B5" s="34" t="s">
        <v>177</v>
      </c>
      <c r="C5" s="12" t="s">
        <v>178</v>
      </c>
      <c r="D5" s="35" t="s">
        <v>179</v>
      </c>
      <c r="E5" s="36" t="s">
        <v>180</v>
      </c>
      <c r="F5" s="37" t="s">
        <v>181</v>
      </c>
    </row>
    <row r="6" spans="2:6" ht="20.100000000000001" customHeight="1" x14ac:dyDescent="0.2">
      <c r="B6" s="86" t="s">
        <v>182</v>
      </c>
      <c r="C6" s="67"/>
      <c r="D6" s="67"/>
      <c r="E6" s="67"/>
      <c r="F6" s="67"/>
    </row>
    <row r="7" spans="2:6" ht="20.100000000000001" customHeight="1" x14ac:dyDescent="0.2">
      <c r="B7" s="38" t="s">
        <v>7</v>
      </c>
      <c r="C7" s="39">
        <f>'Dong Tien'!D6</f>
        <v>20</v>
      </c>
      <c r="D7" s="40">
        <v>20</v>
      </c>
      <c r="E7" s="40">
        <v>20</v>
      </c>
      <c r="F7" s="40">
        <v>20</v>
      </c>
    </row>
    <row r="8" spans="2:6" ht="20.100000000000001" customHeight="1" x14ac:dyDescent="0.2">
      <c r="B8" s="41" t="s">
        <v>183</v>
      </c>
      <c r="C8" s="42">
        <f>'Dong Tien'!D7</f>
        <v>4500000</v>
      </c>
      <c r="D8" s="43">
        <v>4700000</v>
      </c>
      <c r="E8" s="43">
        <v>4500000</v>
      </c>
      <c r="F8" s="43">
        <v>4200000</v>
      </c>
    </row>
    <row r="9" spans="2:6" ht="20.100000000000001" customHeight="1" x14ac:dyDescent="0.2">
      <c r="B9" s="38" t="s">
        <v>184</v>
      </c>
      <c r="C9" s="44">
        <f>'Dong Tien'!D8</f>
        <v>0.08</v>
      </c>
      <c r="D9" s="45">
        <v>0.05</v>
      </c>
      <c r="E9" s="45">
        <v>0.08</v>
      </c>
      <c r="F9" s="45">
        <v>0.2</v>
      </c>
    </row>
    <row r="10" spans="2:6" ht="20.100000000000001" customHeight="1" x14ac:dyDescent="0.2">
      <c r="B10" s="41" t="s">
        <v>32</v>
      </c>
      <c r="C10" s="46">
        <f>'Dong Tien'!D9</f>
        <v>8.5000000000000006E-2</v>
      </c>
      <c r="D10" s="47">
        <v>7.4999999999999997E-2</v>
      </c>
      <c r="E10" s="47">
        <v>8.5000000000000006E-2</v>
      </c>
      <c r="F10" s="47">
        <v>0.105</v>
      </c>
    </row>
    <row r="11" spans="2:6" ht="20.100000000000001" customHeight="1" x14ac:dyDescent="0.2">
      <c r="B11" s="38" t="s">
        <v>185</v>
      </c>
      <c r="C11" s="44">
        <f>'Dong Tien'!D11</f>
        <v>7.0000000000000007E-2</v>
      </c>
      <c r="D11" s="45">
        <v>0.05</v>
      </c>
      <c r="E11" s="45">
        <v>7.0000000000000007E-2</v>
      </c>
      <c r="F11" s="45">
        <v>0.1</v>
      </c>
    </row>
    <row r="12" spans="2:6" ht="9.9499999999999993" customHeight="1" x14ac:dyDescent="0.2"/>
    <row r="13" spans="2:6" ht="20.100000000000001" customHeight="1" x14ac:dyDescent="0.2">
      <c r="B13" s="86" t="s">
        <v>186</v>
      </c>
      <c r="C13" s="67"/>
      <c r="D13" s="67"/>
      <c r="E13" s="67"/>
      <c r="F13" s="67"/>
    </row>
    <row r="14" spans="2:6" ht="21.95" customHeight="1" x14ac:dyDescent="0.2">
      <c r="B14" s="48" t="s">
        <v>187</v>
      </c>
      <c r="C14" s="8">
        <f>'Dong Tien'!E15</f>
        <v>82800000</v>
      </c>
      <c r="D14" s="8">
        <f>D7*D8*(1-D9)</f>
        <v>89300000</v>
      </c>
      <c r="E14" s="8">
        <f>E7*E8*(1-E9)</f>
        <v>82800000</v>
      </c>
      <c r="F14" s="8">
        <f>F7*F8*(1-F9)</f>
        <v>67200000</v>
      </c>
    </row>
    <row r="15" spans="2:6" ht="21.95" customHeight="1" x14ac:dyDescent="0.2">
      <c r="B15" s="49" t="s">
        <v>188</v>
      </c>
      <c r="C15" s="50">
        <f>'Dong Tien'!Q20</f>
        <v>0</v>
      </c>
      <c r="D15" s="50">
        <f>D14*12</f>
        <v>1071600000</v>
      </c>
      <c r="E15" s="50">
        <f>E14*12</f>
        <v>993600000</v>
      </c>
      <c r="F15" s="50">
        <f>F14*12</f>
        <v>806400000</v>
      </c>
    </row>
    <row r="16" spans="2:6" ht="21.95" customHeight="1" x14ac:dyDescent="0.2">
      <c r="B16" s="51" t="s">
        <v>189</v>
      </c>
      <c r="C16" s="10">
        <f>'Dong Tien'!E24</f>
        <v>0</v>
      </c>
      <c r="D16" s="10">
        <f>'Dong Tien'!D10*D10/12</f>
        <v>50000000</v>
      </c>
      <c r="E16" s="10">
        <f>'Dong Tien'!D10*E10/12</f>
        <v>56666666.666666664</v>
      </c>
      <c r="F16" s="10">
        <f>'Dong Tien'!D10*F10/12</f>
        <v>70000000</v>
      </c>
    </row>
    <row r="17" spans="2:6" ht="21.95" customHeight="1" x14ac:dyDescent="0.2">
      <c r="B17" s="52" t="s">
        <v>190</v>
      </c>
      <c r="C17" s="53">
        <f>'Dong Tien'!Q37</f>
        <v>0</v>
      </c>
      <c r="D17" s="53">
        <f>D16*0.9</f>
        <v>45000000</v>
      </c>
      <c r="E17" s="53">
        <f>E16*0.95</f>
        <v>53833333.333333328</v>
      </c>
      <c r="F17" s="53">
        <f>F16*1.1</f>
        <v>77000000</v>
      </c>
    </row>
    <row r="18" spans="2:6" ht="21.95" customHeight="1" x14ac:dyDescent="0.2">
      <c r="B18" s="11" t="s">
        <v>191</v>
      </c>
      <c r="C18" s="54">
        <f>'Dong Tien'!Q39</f>
        <v>0</v>
      </c>
      <c r="D18" s="54">
        <f>D15-D17</f>
        <v>1026600000</v>
      </c>
      <c r="E18" s="54">
        <f>E15-E17</f>
        <v>939766666.66666663</v>
      </c>
      <c r="F18" s="54">
        <f>F15-F17</f>
        <v>729400000</v>
      </c>
    </row>
    <row r="19" spans="2:6" ht="21.95" customHeight="1" x14ac:dyDescent="0.2">
      <c r="B19" s="55" t="s">
        <v>16</v>
      </c>
      <c r="C19" s="56">
        <f>'Dong Tien'!Q40</f>
        <v>0</v>
      </c>
      <c r="D19" s="56">
        <f>D18/'Tong Quan'!F9</f>
        <v>6.8440000000000001E-2</v>
      </c>
      <c r="E19" s="56">
        <f>E18/'Tong Quan'!F9</f>
        <v>6.2651111111111102E-2</v>
      </c>
      <c r="F19" s="56">
        <f>F18/'Tong Quan'!F9</f>
        <v>4.8626666666666665E-2</v>
      </c>
    </row>
    <row r="20" spans="2:6" ht="9.9499999999999993" customHeight="1" x14ac:dyDescent="0.2"/>
    <row r="21" spans="2:6" ht="32.1" customHeight="1" x14ac:dyDescent="0.2">
      <c r="B21" s="89" t="s">
        <v>192</v>
      </c>
      <c r="C21" s="67"/>
      <c r="D21" s="67"/>
      <c r="E21" s="67"/>
      <c r="F21" s="67"/>
    </row>
  </sheetData>
  <mergeCells count="5">
    <mergeCell ref="B21:F21"/>
    <mergeCell ref="B6:F6"/>
    <mergeCell ref="B2:F2"/>
    <mergeCell ref="B3:F3"/>
    <mergeCell ref="B13:F13"/>
  </mergeCells>
  <conditionalFormatting sqref="D18:F18">
    <cfRule type="cellIs" dxfId="1" priority="1" operator="greaterThan">
      <formula>0</formula>
    </cfRule>
    <cfRule type="cellIs" dxfId="0" priority="2" operator="lessThan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5</vt:i4>
      </vt:variant>
    </vt:vector>
  </HeadingPairs>
  <TitlesOfParts>
    <vt:vector size="5" baseType="lpstr">
      <vt:lpstr>Tong Quan</vt:lpstr>
      <vt:lpstr>Dong Tien</vt:lpstr>
      <vt:lpstr>Danh Sach Phong</vt:lpstr>
      <vt:lpstr>Lich Su Giao Dich</vt:lpstr>
      <vt:lpstr>Kich Ban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Trí Bảo Nguyễn</cp:lastModifiedBy>
  <dcterms:created xsi:type="dcterms:W3CDTF">2026-04-22T04:43:27Z</dcterms:created>
  <dcterms:modified xsi:type="dcterms:W3CDTF">2026-04-22T04:55:19Z</dcterms:modified>
</cp:coreProperties>
</file>